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xassistcoza-my.sharepoint.com/personal/info_taxassist_co_za/Documents/2026/"/>
    </mc:Choice>
  </mc:AlternateContent>
  <xr:revisionPtr revIDLastSave="51" documentId="13_ncr:1_{5A943C66-DF16-4EEB-ACE7-BDDCABC1D35C}" xr6:coauthVersionLast="47" xr6:coauthVersionMax="47" xr10:uidLastSave="{510C7C19-7531-452E-B599-C49AAA5AC72E}"/>
  <bookViews>
    <workbookView xWindow="-108" yWindow="-108" windowWidth="23256" windowHeight="12456" xr2:uid="{00000000-000D-0000-FFFF-FFFF00000000}"/>
  </bookViews>
  <sheets>
    <sheet name="Monthly Income" sheetId="1" r:id="rId1"/>
    <sheet name="Actual Expenditure" sheetId="3" r:id="rId2"/>
    <sheet name="TaxCalculations" sheetId="2" r:id="rId3"/>
    <sheet name="TaxCalculations Totals Only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8" i="4" l="1"/>
  <c r="V47" i="4"/>
  <c r="V46" i="4"/>
  <c r="V45" i="4"/>
  <c r="V44" i="4"/>
  <c r="V43" i="4"/>
  <c r="V40" i="4"/>
  <c r="V39" i="4"/>
  <c r="V38" i="4"/>
  <c r="V37" i="4"/>
  <c r="V36" i="4"/>
  <c r="V35" i="4"/>
  <c r="E28" i="4"/>
  <c r="B28" i="4"/>
  <c r="E23" i="4"/>
  <c r="B23" i="4"/>
  <c r="E22" i="4"/>
  <c r="B22" i="4"/>
  <c r="B19" i="4"/>
  <c r="B20" i="4" s="1"/>
  <c r="B13" i="4"/>
  <c r="E23" i="2"/>
  <c r="B23" i="2"/>
  <c r="E22" i="2"/>
  <c r="B22" i="2"/>
  <c r="V48" i="2"/>
  <c r="V47" i="2"/>
  <c r="V46" i="2"/>
  <c r="V45" i="2"/>
  <c r="V44" i="2"/>
  <c r="V43" i="2"/>
  <c r="V40" i="2"/>
  <c r="V39" i="2"/>
  <c r="V38" i="2"/>
  <c r="V37" i="2"/>
  <c r="V36" i="2"/>
  <c r="V35" i="2"/>
  <c r="Y40" i="4" l="1"/>
  <c r="Y38" i="4"/>
  <c r="Y36" i="4"/>
  <c r="Y34" i="4"/>
  <c r="Y39" i="4"/>
  <c r="Y37" i="4"/>
  <c r="Y35" i="4"/>
  <c r="E19" i="4"/>
  <c r="E20" i="4" s="1"/>
  <c r="N8" i="1"/>
  <c r="B19" i="2"/>
  <c r="Y46" i="4" l="1"/>
  <c r="Y44" i="4"/>
  <c r="Y47" i="4"/>
  <c r="Y45" i="4"/>
  <c r="Y43" i="4"/>
  <c r="Y48" i="4"/>
  <c r="Y42" i="4"/>
  <c r="AB34" i="4"/>
  <c r="AA34" i="4"/>
  <c r="B21" i="4" s="1"/>
  <c r="B25" i="4" s="1"/>
  <c r="B27" i="4" s="1"/>
  <c r="B29" i="4" s="1"/>
  <c r="E26" i="4" s="1"/>
  <c r="AB36" i="4"/>
  <c r="AA36" i="4"/>
  <c r="AA35" i="4"/>
  <c r="AB35" i="4"/>
  <c r="AB37" i="4"/>
  <c r="AA37" i="4"/>
  <c r="AA39" i="4"/>
  <c r="AB39" i="4"/>
  <c r="AB38" i="4"/>
  <c r="AA38" i="4"/>
  <c r="AB40" i="4"/>
  <c r="AA40" i="4"/>
  <c r="N17" i="1"/>
  <c r="E28" i="2" s="1"/>
  <c r="J4" i="3"/>
  <c r="AA48" i="4" l="1"/>
  <c r="AB48" i="4"/>
  <c r="AB47" i="4"/>
  <c r="AA47" i="4"/>
  <c r="AA42" i="4"/>
  <c r="AB42" i="4"/>
  <c r="AB43" i="4"/>
  <c r="AA43" i="4"/>
  <c r="AB45" i="4"/>
  <c r="AA45" i="4"/>
  <c r="AA44" i="4"/>
  <c r="AB44" i="4"/>
  <c r="AA46" i="4"/>
  <c r="AB46" i="4"/>
  <c r="B28" i="2"/>
  <c r="E21" i="4" l="1"/>
  <c r="E25" i="4" s="1"/>
  <c r="E27" i="4" s="1"/>
  <c r="I12" i="3"/>
  <c r="B5" i="3"/>
  <c r="B7" i="3" s="1"/>
  <c r="Q11" i="3"/>
  <c r="Q12" i="3"/>
  <c r="Q13" i="3"/>
  <c r="Q14" i="3"/>
  <c r="Q15" i="3"/>
  <c r="Q16" i="3"/>
  <c r="Q17" i="3"/>
  <c r="Q18" i="3"/>
  <c r="Q19" i="3"/>
  <c r="Q20" i="3"/>
  <c r="Q21" i="3"/>
  <c r="Q22" i="3"/>
  <c r="P21" i="3"/>
  <c r="O21" i="3"/>
  <c r="N21" i="3"/>
  <c r="M21" i="3"/>
  <c r="L21" i="3"/>
  <c r="K21" i="3"/>
  <c r="J21" i="3"/>
  <c r="I21" i="3"/>
  <c r="H21" i="3"/>
  <c r="G21" i="3"/>
  <c r="E21" i="3"/>
  <c r="D21" i="3"/>
  <c r="C21" i="3"/>
  <c r="B21" i="3"/>
  <c r="P20" i="3"/>
  <c r="O20" i="3"/>
  <c r="N20" i="3"/>
  <c r="M20" i="3"/>
  <c r="L20" i="3"/>
  <c r="K20" i="3"/>
  <c r="J20" i="3"/>
  <c r="I20" i="3"/>
  <c r="H20" i="3"/>
  <c r="G20" i="3"/>
  <c r="E20" i="3"/>
  <c r="D20" i="3"/>
  <c r="C20" i="3"/>
  <c r="B20" i="3"/>
  <c r="P19" i="3"/>
  <c r="O19" i="3"/>
  <c r="N19" i="3"/>
  <c r="M19" i="3"/>
  <c r="L19" i="3"/>
  <c r="K19" i="3"/>
  <c r="J19" i="3"/>
  <c r="I19" i="3"/>
  <c r="H19" i="3"/>
  <c r="G19" i="3"/>
  <c r="E19" i="3"/>
  <c r="D19" i="3"/>
  <c r="C19" i="3"/>
  <c r="B19" i="3"/>
  <c r="P18" i="3"/>
  <c r="O18" i="3"/>
  <c r="N18" i="3"/>
  <c r="M18" i="3"/>
  <c r="L18" i="3"/>
  <c r="K18" i="3"/>
  <c r="J18" i="3"/>
  <c r="I18" i="3"/>
  <c r="H18" i="3"/>
  <c r="G18" i="3"/>
  <c r="E18" i="3"/>
  <c r="D18" i="3"/>
  <c r="C18" i="3"/>
  <c r="B18" i="3"/>
  <c r="P17" i="3"/>
  <c r="O17" i="3"/>
  <c r="N17" i="3"/>
  <c r="M17" i="3"/>
  <c r="L17" i="3"/>
  <c r="K17" i="3"/>
  <c r="J17" i="3"/>
  <c r="I17" i="3"/>
  <c r="H17" i="3"/>
  <c r="G17" i="3"/>
  <c r="E17" i="3"/>
  <c r="D17" i="3"/>
  <c r="C17" i="3"/>
  <c r="B17" i="3"/>
  <c r="P16" i="3"/>
  <c r="O16" i="3"/>
  <c r="N16" i="3"/>
  <c r="M16" i="3"/>
  <c r="L16" i="3"/>
  <c r="K16" i="3"/>
  <c r="J16" i="3"/>
  <c r="I16" i="3"/>
  <c r="H16" i="3"/>
  <c r="G16" i="3"/>
  <c r="E16" i="3"/>
  <c r="D16" i="3"/>
  <c r="C16" i="3"/>
  <c r="B16" i="3"/>
  <c r="P15" i="3"/>
  <c r="O15" i="3"/>
  <c r="N15" i="3"/>
  <c r="M15" i="3"/>
  <c r="L15" i="3"/>
  <c r="K15" i="3"/>
  <c r="J15" i="3"/>
  <c r="I15" i="3"/>
  <c r="H15" i="3"/>
  <c r="G15" i="3"/>
  <c r="E15" i="3"/>
  <c r="D15" i="3"/>
  <c r="C15" i="3"/>
  <c r="B15" i="3"/>
  <c r="P14" i="3"/>
  <c r="O14" i="3"/>
  <c r="N14" i="3"/>
  <c r="M14" i="3"/>
  <c r="L14" i="3"/>
  <c r="K14" i="3"/>
  <c r="J14" i="3"/>
  <c r="I14" i="3"/>
  <c r="H14" i="3"/>
  <c r="G14" i="3"/>
  <c r="E14" i="3"/>
  <c r="D14" i="3"/>
  <c r="C14" i="3"/>
  <c r="B14" i="3"/>
  <c r="P13" i="3"/>
  <c r="O13" i="3"/>
  <c r="N13" i="3"/>
  <c r="M13" i="3"/>
  <c r="L13" i="3"/>
  <c r="K13" i="3"/>
  <c r="J13" i="3"/>
  <c r="I13" i="3"/>
  <c r="H13" i="3"/>
  <c r="G13" i="3"/>
  <c r="E13" i="3"/>
  <c r="D13" i="3"/>
  <c r="C13" i="3"/>
  <c r="B13" i="3"/>
  <c r="P12" i="3"/>
  <c r="O12" i="3"/>
  <c r="N12" i="3"/>
  <c r="M12" i="3"/>
  <c r="L12" i="3"/>
  <c r="K12" i="3"/>
  <c r="J12" i="3"/>
  <c r="H12" i="3"/>
  <c r="G12" i="3"/>
  <c r="E12" i="3"/>
  <c r="D12" i="3"/>
  <c r="C12" i="3"/>
  <c r="B12" i="3"/>
  <c r="P11" i="3"/>
  <c r="P22" i="3" s="1"/>
  <c r="O11" i="3"/>
  <c r="O22" i="3" s="1"/>
  <c r="N11" i="3"/>
  <c r="N22" i="3" s="1"/>
  <c r="M11" i="3"/>
  <c r="M22" i="3" s="1"/>
  <c r="L11" i="3"/>
  <c r="K11" i="3"/>
  <c r="J11" i="3"/>
  <c r="I11" i="3"/>
  <c r="H11" i="3"/>
  <c r="H22" i="3" s="1"/>
  <c r="G11" i="3"/>
  <c r="E11" i="3"/>
  <c r="D11" i="3"/>
  <c r="C11" i="3"/>
  <c r="B11" i="3"/>
  <c r="L22" i="3"/>
  <c r="J22" i="3"/>
  <c r="E22" i="3"/>
  <c r="D22" i="3"/>
  <c r="C22" i="3"/>
  <c r="E29" i="4" l="1"/>
  <c r="K22" i="3"/>
  <c r="B22" i="3"/>
  <c r="B24" i="3" s="1"/>
  <c r="N18" i="1" s="1"/>
  <c r="G22" i="3"/>
  <c r="I22" i="3"/>
  <c r="H24" i="3" s="1"/>
  <c r="N19" i="1" s="1"/>
  <c r="B13" i="2" l="1"/>
  <c r="N7" i="1" l="1"/>
  <c r="N16" i="1" s="1"/>
  <c r="N20" i="1" l="1"/>
  <c r="E17" i="2" s="1"/>
  <c r="N9" i="1"/>
  <c r="N11" i="1"/>
  <c r="B20" i="2" l="1"/>
  <c r="E19" i="2"/>
  <c r="N21" i="1"/>
  <c r="N12" i="1"/>
  <c r="Y37" i="2"/>
  <c r="Y36" i="2"/>
  <c r="Y39" i="2"/>
  <c r="Y38" i="2"/>
  <c r="Y40" i="2"/>
  <c r="Y35" i="2"/>
  <c r="Y34" i="2"/>
  <c r="E20" i="2" l="1"/>
  <c r="Y43" i="2" s="1"/>
  <c r="AA43" i="2" s="1"/>
  <c r="AA38" i="2"/>
  <c r="AB38" i="2"/>
  <c r="AB39" i="2"/>
  <c r="AA39" i="2"/>
  <c r="AA34" i="2"/>
  <c r="AB34" i="2"/>
  <c r="AA35" i="2"/>
  <c r="AB35" i="2"/>
  <c r="AA36" i="2"/>
  <c r="AB36" i="2"/>
  <c r="AB40" i="2"/>
  <c r="AA40" i="2"/>
  <c r="AB37" i="2"/>
  <c r="AA37" i="2"/>
  <c r="AB43" i="2" l="1"/>
  <c r="Y44" i="2"/>
  <c r="AB44" i="2" s="1"/>
  <c r="Y46" i="2"/>
  <c r="AB46" i="2" s="1"/>
  <c r="Y45" i="2"/>
  <c r="AB45" i="2" s="1"/>
  <c r="Y42" i="2"/>
  <c r="Y47" i="2"/>
  <c r="AA47" i="2" s="1"/>
  <c r="Y48" i="2"/>
  <c r="AB48" i="2" s="1"/>
  <c r="B21" i="2"/>
  <c r="B25" i="2" s="1"/>
  <c r="B27" i="2" s="1"/>
  <c r="B29" i="2" s="1"/>
  <c r="AA46" i="2" l="1"/>
  <c r="AB47" i="2"/>
  <c r="AA44" i="2"/>
  <c r="AA45" i="2"/>
  <c r="AA48" i="2"/>
  <c r="AA42" i="2"/>
  <c r="AB42" i="2"/>
  <c r="E26" i="2"/>
  <c r="E21" i="2" l="1"/>
  <c r="E25" i="2" s="1"/>
  <c r="E27" i="2" s="1"/>
  <c r="E29" i="2" s="1"/>
</calcChain>
</file>

<file path=xl/sharedStrings.xml><?xml version="1.0" encoding="utf-8"?>
<sst xmlns="http://schemas.openxmlformats.org/spreadsheetml/2006/main" count="126" uniqueCount="71">
  <si>
    <t>Description</t>
  </si>
  <si>
    <t>TOTAL</t>
  </si>
  <si>
    <t>Total Income</t>
  </si>
  <si>
    <t>Taxpayer Ref No:</t>
  </si>
  <si>
    <t>TaxPayer Name:</t>
  </si>
  <si>
    <t>Tax Deducted</t>
  </si>
  <si>
    <t>This worksheet is designed to assist clients in calculating their provisional tax payable. Should this worksheet not suffice, kindly contact TaxAssist for additional support.</t>
  </si>
  <si>
    <t>Year of Assessment</t>
  </si>
  <si>
    <t>Income Tax Number</t>
  </si>
  <si>
    <t>Age Group</t>
  </si>
  <si>
    <t>Number of Medical Aid Members</t>
  </si>
  <si>
    <t>Full name and Surname</t>
  </si>
  <si>
    <t>Turnover</t>
  </si>
  <si>
    <t>Estimated taxabale Income</t>
  </si>
  <si>
    <t>Total Estimated taxable Income</t>
  </si>
  <si>
    <t>Tax on Estimated taxable income</t>
  </si>
  <si>
    <t>- Less Rebates - Prim, sec and ter</t>
  </si>
  <si>
    <t>- Less Medical scheme fee tax credit</t>
  </si>
  <si>
    <t>- Additional medical expenses tax credit</t>
  </si>
  <si>
    <t>Tax for the Full Year</t>
  </si>
  <si>
    <t>- Less Provisional tax paid 1st Period</t>
  </si>
  <si>
    <t>Tax for the period (6 Months)</t>
  </si>
  <si>
    <t>Tax for the period (12 Months)</t>
  </si>
  <si>
    <t xml:space="preserve"> - Less Employees tax for the period</t>
  </si>
  <si>
    <t>Tax Payable for this period</t>
  </si>
  <si>
    <t>&lt;</t>
  </si>
  <si>
    <t>&gt;</t>
  </si>
  <si>
    <t>Fuel / Oil / Parking / Toll</t>
  </si>
  <si>
    <t>Insurance Vehicle</t>
  </si>
  <si>
    <t>Maintanance &amp; Repairs</t>
  </si>
  <si>
    <t xml:space="preserve">Lease / HP </t>
  </si>
  <si>
    <t>Bank Interest charges</t>
  </si>
  <si>
    <t>Bank Charges</t>
  </si>
  <si>
    <t>Cellular Phone</t>
  </si>
  <si>
    <t>Entertainment</t>
  </si>
  <si>
    <t>Internet Expenses</t>
  </si>
  <si>
    <t>Marketing and Gifts</t>
  </si>
  <si>
    <t>Postage and Stationary</t>
  </si>
  <si>
    <t>Rent</t>
  </si>
  <si>
    <t>Subscriptions / Education</t>
  </si>
  <si>
    <t>Wages</t>
  </si>
  <si>
    <t>Vehicle Details</t>
  </si>
  <si>
    <t>Opening KM</t>
  </si>
  <si>
    <t xml:space="preserve">Tax year </t>
  </si>
  <si>
    <t>Closing Km</t>
  </si>
  <si>
    <t>Total Km</t>
  </si>
  <si>
    <t>Business Km</t>
  </si>
  <si>
    <t>Less Tax Already Paid</t>
  </si>
  <si>
    <t>4015 - Travel Expenses</t>
  </si>
  <si>
    <t>4016 - Other Expenses</t>
  </si>
  <si>
    <t>Other</t>
  </si>
  <si>
    <t>Expenses for the Production of Income</t>
  </si>
  <si>
    <t>Private use of Cellphone Percentage</t>
  </si>
  <si>
    <t>Rent Percentage use for Private</t>
  </si>
  <si>
    <t>% Business</t>
  </si>
  <si>
    <t>Total Travel 4015</t>
  </si>
  <si>
    <t>Total Other 4016</t>
  </si>
  <si>
    <t>Salary</t>
  </si>
  <si>
    <t>Total m2</t>
  </si>
  <si>
    <t>private use M2</t>
  </si>
  <si>
    <t>Total Income After Tax:</t>
  </si>
  <si>
    <t>Estimated Taxable Income</t>
  </si>
  <si>
    <t>Income After Tax</t>
  </si>
  <si>
    <t>&lt;65</t>
  </si>
  <si>
    <t xml:space="preserve"> - Actual Retirement Contributions</t>
  </si>
  <si>
    <t xml:space="preserve"> - Less Retirement Contributions Allowed</t>
  </si>
  <si>
    <t>Rental Income</t>
  </si>
  <si>
    <t>Provisional Tax Calculation 2026 Tax Year</t>
  </si>
  <si>
    <t>Provisional Tax Calculation for period 1 March 2025  - 28 February 2026</t>
  </si>
  <si>
    <t>2026/01</t>
  </si>
  <si>
    <t>2026/02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</si>
</sst>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R&quot;#,##0.00;\-&quot;R&quot;#,##0.00"/>
    <numFmt numFmtId="164" formatCode="_ &quot;R&quot;\ * #,##0.00_ ;_ &quot;R&quot;\ * \-#,##0.00_ ;_ &quot;R&quot;\ * &quot;-&quot;??_ ;_ @_ "/>
    <numFmt numFmtId="165" formatCode="_ [$R-1C09]\ * #,##0.00_ ;_ [$R-1C09]\ * \-#,##0.00_ ;_ [$R-1C09]\ * &quot;-&quot;??_ ;_ @_ "/>
    <numFmt numFmtId="166" formatCode="&quot;R&quot;\ #,##0"/>
    <numFmt numFmtId="167" formatCode="&quot;R&quot;#,##0.00"/>
    <numFmt numFmtId="168" formatCode="_ * #,##0.00_ ;_ * \-#,##0.00_ ;_ * &quot;-&quot;??_ ;_ @_ "/>
    <numFmt numFmtId="169" formatCode="_(* #,##0.00_);_(* \(#,##0.00\);_(* &quot;-&quot;??_);_(@_)"/>
    <numFmt numFmtId="170" formatCode="&quot;R&quot;\ #,##0.00"/>
    <numFmt numFmtId="171" formatCode="_-[$R-1C09]* #,##0.00_-;\-[$R-1C09]* #,##0.00_-;_-[$R-1C09]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sz val="14"/>
      <color rgb="FF000000"/>
      <name val="Times New Roman"/>
      <family val="1"/>
    </font>
    <font>
      <sz val="11"/>
      <name val="Tahoma"/>
      <family val="2"/>
    </font>
    <font>
      <sz val="8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9EC325"/>
      <name val="Arial"/>
      <family val="2"/>
    </font>
    <font>
      <b/>
      <sz val="12"/>
      <color rgb="FF9EC325"/>
      <name val="Calibri"/>
      <family val="2"/>
    </font>
    <font>
      <b/>
      <sz val="14"/>
      <color rgb="FF9EC325"/>
      <name val="Calibri"/>
      <family val="2"/>
      <scheme val="minor"/>
    </font>
    <font>
      <b/>
      <sz val="18"/>
      <color rgb="FF9EC325"/>
      <name val="Calibri"/>
      <family val="2"/>
      <scheme val="minor"/>
    </font>
    <font>
      <b/>
      <sz val="12"/>
      <color rgb="FF9EC325"/>
      <name val="Calibri"/>
      <family val="2"/>
      <scheme val="minor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4E4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42"/>
      </patternFill>
    </fill>
    <fill>
      <patternFill patternType="solid">
        <fgColor rgb="FF9EC32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8" fontId="19" fillId="0" borderId="0" applyFont="0" applyFill="0" applyBorder="0" applyAlignment="0" applyProtection="0"/>
    <xf numFmtId="0" fontId="19" fillId="0" borderId="0" applyFill="0"/>
    <xf numFmtId="9" fontId="5" fillId="0" borderId="0" applyFont="0" applyFill="0" applyBorder="0" applyAlignment="0" applyProtection="0"/>
    <xf numFmtId="0" fontId="6" fillId="0" borderId="0"/>
  </cellStyleXfs>
  <cellXfs count="145">
    <xf numFmtId="0" fontId="0" fillId="0" borderId="0" xfId="0"/>
    <xf numFmtId="0" fontId="3" fillId="0" borderId="4" xfId="0" applyFont="1" applyBorder="1"/>
    <xf numFmtId="165" fontId="0" fillId="0" borderId="5" xfId="1" applyNumberFormat="1" applyFont="1" applyBorder="1"/>
    <xf numFmtId="0" fontId="0" fillId="0" borderId="4" xfId="0" applyBorder="1"/>
    <xf numFmtId="165" fontId="0" fillId="0" borderId="4" xfId="0" applyNumberFormat="1" applyBorder="1"/>
    <xf numFmtId="0" fontId="0" fillId="0" borderId="0" xfId="0" quotePrefix="1"/>
    <xf numFmtId="0" fontId="2" fillId="0" borderId="0" xfId="0" applyFont="1" applyAlignment="1">
      <alignment horizontal="center"/>
    </xf>
    <xf numFmtId="17" fontId="3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165" fontId="0" fillId="0" borderId="8" xfId="0" applyNumberFormat="1" applyBorder="1"/>
    <xf numFmtId="165" fontId="0" fillId="0" borderId="3" xfId="0" applyNumberFormat="1" applyBorder="1"/>
    <xf numFmtId="0" fontId="2" fillId="0" borderId="0" xfId="0" applyFont="1" applyAlignment="1">
      <alignment horizontal="left"/>
    </xf>
    <xf numFmtId="165" fontId="0" fillId="0" borderId="0" xfId="0" applyNumberFormat="1"/>
    <xf numFmtId="165" fontId="0" fillId="0" borderId="9" xfId="0" applyNumberFormat="1" applyBorder="1"/>
    <xf numFmtId="0" fontId="3" fillId="0" borderId="0" xfId="0" applyFont="1"/>
    <xf numFmtId="17" fontId="3" fillId="0" borderId="0" xfId="0" applyNumberFormat="1" applyFont="1" applyAlignment="1">
      <alignment horizontal="center"/>
    </xf>
    <xf numFmtId="0" fontId="3" fillId="0" borderId="18" xfId="0" applyFont="1" applyBorder="1"/>
    <xf numFmtId="0" fontId="0" fillId="0" borderId="18" xfId="0" applyBorder="1"/>
    <xf numFmtId="0" fontId="0" fillId="0" borderId="6" xfId="0" applyBorder="1"/>
    <xf numFmtId="0" fontId="6" fillId="2" borderId="6" xfId="2" applyFont="1" applyFill="1" applyBorder="1" applyAlignment="1">
      <alignment horizontal="left"/>
    </xf>
    <xf numFmtId="0" fontId="6" fillId="2" borderId="7" xfId="2" applyFont="1" applyFill="1" applyBorder="1"/>
    <xf numFmtId="166" fontId="6" fillId="2" borderId="8" xfId="2" applyNumberFormat="1" applyFont="1" applyFill="1" applyBorder="1" applyAlignment="1">
      <alignment horizontal="left"/>
    </xf>
    <xf numFmtId="0" fontId="5" fillId="0" borderId="0" xfId="2" applyAlignment="1">
      <alignment horizontal="left" vertical="top"/>
    </xf>
    <xf numFmtId="0" fontId="6" fillId="2" borderId="0" xfId="2" applyFont="1" applyFill="1"/>
    <xf numFmtId="166" fontId="6" fillId="2" borderId="20" xfId="2" applyNumberFormat="1" applyFont="1" applyFill="1" applyBorder="1" applyAlignment="1">
      <alignment horizontal="left"/>
    </xf>
    <xf numFmtId="0" fontId="8" fillId="2" borderId="0" xfId="2" applyFont="1" applyFill="1"/>
    <xf numFmtId="0" fontId="8" fillId="2" borderId="19" xfId="2" applyFont="1" applyFill="1" applyBorder="1" applyAlignment="1">
      <alignment horizontal="left"/>
    </xf>
    <xf numFmtId="0" fontId="8" fillId="2" borderId="11" xfId="2" applyFont="1" applyFill="1" applyBorder="1"/>
    <xf numFmtId="166" fontId="6" fillId="2" borderId="12" xfId="2" applyNumberFormat="1" applyFont="1" applyFill="1" applyBorder="1" applyAlignment="1">
      <alignment horizontal="left"/>
    </xf>
    <xf numFmtId="0" fontId="9" fillId="0" borderId="4" xfId="2" applyFont="1" applyBorder="1" applyAlignment="1">
      <alignment horizontal="center" vertical="center"/>
    </xf>
    <xf numFmtId="0" fontId="8" fillId="2" borderId="2" xfId="2" applyFont="1" applyFill="1" applyBorder="1"/>
    <xf numFmtId="0" fontId="9" fillId="0" borderId="4" xfId="2" applyFont="1" applyBorder="1" applyAlignment="1">
      <alignment horizontal="left" vertical="center"/>
    </xf>
    <xf numFmtId="49" fontId="10" fillId="0" borderId="4" xfId="2" applyNumberFormat="1" applyFont="1" applyBorder="1" applyAlignment="1">
      <alignment horizontal="center" vertical="center"/>
    </xf>
    <xf numFmtId="0" fontId="8" fillId="2" borderId="10" xfId="2" applyFont="1" applyFill="1" applyBorder="1" applyAlignment="1">
      <alignment horizontal="left"/>
    </xf>
    <xf numFmtId="0" fontId="9" fillId="0" borderId="10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top" wrapText="1"/>
    </xf>
    <xf numFmtId="0" fontId="10" fillId="4" borderId="4" xfId="2" applyFont="1" applyFill="1" applyBorder="1" applyAlignment="1">
      <alignment vertical="top" wrapText="1"/>
    </xf>
    <xf numFmtId="0" fontId="5" fillId="0" borderId="9" xfId="2" applyBorder="1" applyAlignment="1">
      <alignment horizontal="left" wrapText="1"/>
    </xf>
    <xf numFmtId="17" fontId="12" fillId="4" borderId="2" xfId="2" quotePrefix="1" applyNumberFormat="1" applyFont="1" applyFill="1" applyBorder="1" applyAlignment="1">
      <alignment horizontal="center" vertical="top" wrapText="1"/>
    </xf>
    <xf numFmtId="0" fontId="11" fillId="0" borderId="9" xfId="2" applyFont="1" applyBorder="1" applyAlignment="1">
      <alignment horizontal="center" vertical="top" wrapText="1"/>
    </xf>
    <xf numFmtId="17" fontId="12" fillId="4" borderId="3" xfId="2" quotePrefix="1" applyNumberFormat="1" applyFont="1" applyFill="1" applyBorder="1" applyAlignment="1">
      <alignment horizontal="center" vertical="top" wrapText="1"/>
    </xf>
    <xf numFmtId="0" fontId="11" fillId="0" borderId="21" xfId="2" applyFont="1" applyBorder="1" applyAlignment="1">
      <alignment horizontal="left" vertical="top" wrapText="1"/>
    </xf>
    <xf numFmtId="7" fontId="13" fillId="0" borderId="21" xfId="2" applyNumberFormat="1" applyFont="1" applyBorder="1" applyAlignment="1">
      <alignment horizontal="center" vertical="top" wrapText="1"/>
    </xf>
    <xf numFmtId="167" fontId="13" fillId="0" borderId="21" xfId="2" applyNumberFormat="1" applyFont="1" applyBorder="1" applyAlignment="1">
      <alignment horizontal="center" vertical="center" wrapText="1"/>
    </xf>
    <xf numFmtId="0" fontId="11" fillId="0" borderId="21" xfId="2" quotePrefix="1" applyFont="1" applyBorder="1" applyAlignment="1">
      <alignment horizontal="left" vertical="top" wrapText="1"/>
    </xf>
    <xf numFmtId="167" fontId="14" fillId="4" borderId="17" xfId="2" applyNumberFormat="1" applyFont="1" applyFill="1" applyBorder="1" applyAlignment="1">
      <alignment horizontal="center" vertical="center" wrapText="1"/>
    </xf>
    <xf numFmtId="167" fontId="14" fillId="4" borderId="22" xfId="2" applyNumberFormat="1" applyFont="1" applyFill="1" applyBorder="1" applyAlignment="1">
      <alignment horizontal="center" vertical="top" wrapText="1"/>
    </xf>
    <xf numFmtId="167" fontId="13" fillId="0" borderId="21" xfId="2" applyNumberFormat="1" applyFont="1" applyBorder="1" applyAlignment="1">
      <alignment horizontal="center" vertical="top" wrapText="1"/>
    </xf>
    <xf numFmtId="0" fontId="11" fillId="0" borderId="21" xfId="2" quotePrefix="1" applyFont="1" applyBorder="1" applyAlignment="1">
      <alignment horizontal="left" vertical="top" wrapText="1" indent="1"/>
    </xf>
    <xf numFmtId="167" fontId="12" fillId="0" borderId="0" xfId="2" applyNumberFormat="1" applyFont="1" applyAlignment="1">
      <alignment horizontal="center" vertical="top" wrapText="1"/>
    </xf>
    <xf numFmtId="167" fontId="12" fillId="4" borderId="23" xfId="2" applyNumberFormat="1" applyFont="1" applyFill="1" applyBorder="1" applyAlignment="1">
      <alignment horizontal="center" vertical="top" wrapText="1"/>
    </xf>
    <xf numFmtId="167" fontId="14" fillId="0" borderId="0" xfId="2" applyNumberFormat="1" applyFont="1" applyAlignment="1">
      <alignment horizontal="center" vertical="top" wrapText="1"/>
    </xf>
    <xf numFmtId="167" fontId="16" fillId="4" borderId="23" xfId="2" applyNumberFormat="1" applyFont="1" applyFill="1" applyBorder="1" applyAlignment="1">
      <alignment horizontal="center" vertical="top" wrapText="1"/>
    </xf>
    <xf numFmtId="167" fontId="17" fillId="0" borderId="21" xfId="2" applyNumberFormat="1" applyFont="1" applyBorder="1" applyAlignment="1">
      <alignment horizontal="center" vertical="top" wrapText="1"/>
    </xf>
    <xf numFmtId="0" fontId="5" fillId="0" borderId="13" xfId="2" applyBorder="1" applyAlignment="1">
      <alignment horizontal="left" vertical="top"/>
    </xf>
    <xf numFmtId="0" fontId="5" fillId="0" borderId="11" xfId="2" applyBorder="1" applyAlignment="1">
      <alignment horizontal="left" vertical="top"/>
    </xf>
    <xf numFmtId="0" fontId="18" fillId="0" borderId="0" xfId="2" applyFont="1" applyAlignment="1">
      <alignment horizontal="left" vertical="top"/>
    </xf>
    <xf numFmtId="168" fontId="20" fillId="5" borderId="0" xfId="3" applyFont="1" applyFill="1" applyBorder="1" applyAlignment="1" applyProtection="1">
      <alignment horizontal="right"/>
      <protection hidden="1"/>
    </xf>
    <xf numFmtId="168" fontId="20" fillId="5" borderId="0" xfId="3" quotePrefix="1" applyFont="1" applyFill="1" applyBorder="1" applyProtection="1">
      <protection hidden="1"/>
    </xf>
    <xf numFmtId="169" fontId="20" fillId="5" borderId="0" xfId="4" applyNumberFormat="1" applyFont="1" applyFill="1" applyProtection="1">
      <protection hidden="1"/>
    </xf>
    <xf numFmtId="169" fontId="20" fillId="5" borderId="0" xfId="4" applyNumberFormat="1" applyFont="1" applyFill="1" applyAlignment="1" applyProtection="1">
      <alignment horizontal="center"/>
      <protection hidden="1"/>
    </xf>
    <xf numFmtId="9" fontId="20" fillId="5" borderId="0" xfId="5" applyFont="1" applyFill="1" applyBorder="1" applyProtection="1">
      <protection hidden="1"/>
    </xf>
    <xf numFmtId="169" fontId="20" fillId="5" borderId="0" xfId="4" applyNumberFormat="1" applyFont="1" applyFill="1" applyAlignment="1" applyProtection="1">
      <alignment horizontal="right"/>
      <protection hidden="1"/>
    </xf>
    <xf numFmtId="168" fontId="20" fillId="5" borderId="0" xfId="4" applyNumberFormat="1" applyFont="1" applyFill="1" applyProtection="1">
      <protection hidden="1"/>
    </xf>
    <xf numFmtId="168" fontId="20" fillId="5" borderId="0" xfId="3" applyFont="1" applyFill="1" applyBorder="1" applyProtection="1">
      <protection hidden="1"/>
    </xf>
    <xf numFmtId="0" fontId="22" fillId="0" borderId="0" xfId="0" applyFont="1" applyAlignment="1">
      <alignment horizontal="center"/>
    </xf>
    <xf numFmtId="0" fontId="23" fillId="0" borderId="0" xfId="0" applyFont="1"/>
    <xf numFmtId="0" fontId="21" fillId="0" borderId="0" xfId="0" applyFont="1"/>
    <xf numFmtId="0" fontId="22" fillId="0" borderId="0" xfId="0" applyFont="1"/>
    <xf numFmtId="10" fontId="22" fillId="0" borderId="0" xfId="0" applyNumberFormat="1" applyFont="1" applyAlignment="1">
      <alignment horizontal="center"/>
    </xf>
    <xf numFmtId="0" fontId="23" fillId="0" borderId="4" xfId="2" applyFont="1" applyBorder="1" applyAlignment="1">
      <alignment wrapText="1"/>
    </xf>
    <xf numFmtId="0" fontId="25" fillId="0" borderId="4" xfId="6" applyFont="1" applyBorder="1" applyAlignment="1">
      <alignment horizontal="center" wrapText="1"/>
    </xf>
    <xf numFmtId="0" fontId="25" fillId="0" borderId="0" xfId="6" applyFont="1" applyAlignment="1">
      <alignment horizontal="center" wrapText="1"/>
    </xf>
    <xf numFmtId="0" fontId="26" fillId="0" borderId="0" xfId="2" applyFont="1"/>
    <xf numFmtId="0" fontId="27" fillId="0" borderId="0" xfId="2" applyFont="1" applyAlignment="1">
      <alignment horizontal="center"/>
    </xf>
    <xf numFmtId="0" fontId="27" fillId="0" borderId="0" xfId="2" applyFont="1"/>
    <xf numFmtId="170" fontId="25" fillId="0" borderId="1" xfId="6" applyNumberFormat="1" applyFont="1" applyBorder="1" applyAlignment="1">
      <alignment horizontal="center"/>
    </xf>
    <xf numFmtId="170" fontId="25" fillId="0" borderId="4" xfId="6" applyNumberFormat="1" applyFont="1" applyBorder="1" applyAlignment="1">
      <alignment horizontal="center"/>
    </xf>
    <xf numFmtId="170" fontId="25" fillId="0" borderId="0" xfId="6" applyNumberFormat="1" applyFont="1" applyAlignment="1">
      <alignment horizontal="center"/>
    </xf>
    <xf numFmtId="167" fontId="22" fillId="0" borderId="23" xfId="0" applyNumberFormat="1" applyFont="1" applyBorder="1" applyAlignment="1">
      <alignment horizontal="center"/>
    </xf>
    <xf numFmtId="0" fontId="29" fillId="0" borderId="0" xfId="0" applyFont="1"/>
    <xf numFmtId="0" fontId="28" fillId="0" borderId="0" xfId="0" applyFont="1"/>
    <xf numFmtId="0" fontId="24" fillId="0" borderId="0" xfId="0" applyFont="1"/>
    <xf numFmtId="171" fontId="0" fillId="0" borderId="0" xfId="0" applyNumberFormat="1"/>
    <xf numFmtId="165" fontId="30" fillId="0" borderId="3" xfId="0" applyNumberFormat="1" applyFont="1" applyBorder="1"/>
    <xf numFmtId="167" fontId="5" fillId="0" borderId="0" xfId="2" applyNumberFormat="1" applyAlignment="1">
      <alignment horizontal="left" vertical="top"/>
    </xf>
    <xf numFmtId="0" fontId="31" fillId="0" borderId="4" xfId="2" applyFont="1" applyBorder="1" applyAlignment="1">
      <alignment horizontal="center" vertical="center"/>
    </xf>
    <xf numFmtId="0" fontId="31" fillId="0" borderId="12" xfId="2" applyFont="1" applyBorder="1" applyAlignment="1">
      <alignment horizontal="center" vertical="center"/>
    </xf>
    <xf numFmtId="7" fontId="32" fillId="0" borderId="7" xfId="2" applyNumberFormat="1" applyFont="1" applyBorder="1" applyAlignment="1">
      <alignment horizontal="center" vertical="top" wrapText="1"/>
    </xf>
    <xf numFmtId="167" fontId="32" fillId="0" borderId="0" xfId="2" applyNumberFormat="1" applyFont="1" applyAlignment="1">
      <alignment horizontal="center" vertical="center" wrapText="1"/>
    </xf>
    <xf numFmtId="167" fontId="32" fillId="0" borderId="0" xfId="2" applyNumberFormat="1" applyFont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9" fontId="33" fillId="0" borderId="0" xfId="0" applyNumberFormat="1" applyFont="1" applyAlignment="1">
      <alignment horizontal="center"/>
    </xf>
    <xf numFmtId="0" fontId="35" fillId="0" borderId="0" xfId="2" applyFont="1" applyAlignment="1">
      <alignment horizontal="center"/>
    </xf>
    <xf numFmtId="0" fontId="11" fillId="0" borderId="19" xfId="2" quotePrefix="1" applyFont="1" applyBorder="1" applyAlignment="1">
      <alignment horizontal="left" vertical="top" wrapText="1" indent="1"/>
    </xf>
    <xf numFmtId="0" fontId="11" fillId="0" borderId="19" xfId="2" applyFont="1" applyBorder="1" applyAlignment="1">
      <alignment horizontal="left" vertical="top" wrapText="1"/>
    </xf>
    <xf numFmtId="0" fontId="11" fillId="0" borderId="19" xfId="2" quotePrefix="1" applyFont="1" applyBorder="1" applyAlignment="1">
      <alignment horizontal="left" vertical="top" wrapText="1"/>
    </xf>
    <xf numFmtId="0" fontId="5" fillId="0" borderId="10" xfId="2" applyBorder="1" applyAlignment="1">
      <alignment horizontal="left" vertical="top"/>
    </xf>
    <xf numFmtId="7" fontId="32" fillId="0" borderId="9" xfId="2" applyNumberFormat="1" applyFont="1" applyBorder="1" applyAlignment="1">
      <alignment horizontal="center" vertical="top" wrapText="1"/>
    </xf>
    <xf numFmtId="167" fontId="32" fillId="0" borderId="21" xfId="2" applyNumberFormat="1" applyFont="1" applyBorder="1" applyAlignment="1">
      <alignment horizontal="center" vertical="center" wrapText="1"/>
    </xf>
    <xf numFmtId="167" fontId="14" fillId="4" borderId="24" xfId="2" applyNumberFormat="1" applyFont="1" applyFill="1" applyBorder="1" applyAlignment="1">
      <alignment horizontal="center" vertical="center" wrapText="1"/>
    </xf>
    <xf numFmtId="167" fontId="14" fillId="4" borderId="25" xfId="2" applyNumberFormat="1" applyFont="1" applyFill="1" applyBorder="1" applyAlignment="1">
      <alignment horizontal="center" vertical="top" wrapText="1"/>
    </xf>
    <xf numFmtId="167" fontId="12" fillId="0" borderId="25" xfId="2" applyNumberFormat="1" applyFont="1" applyBorder="1" applyAlignment="1">
      <alignment horizontal="center" vertical="top" wrapText="1"/>
    </xf>
    <xf numFmtId="167" fontId="12" fillId="0" borderId="21" xfId="2" applyNumberFormat="1" applyFont="1" applyBorder="1" applyAlignment="1">
      <alignment horizontal="center" vertical="top" wrapText="1"/>
    </xf>
    <xf numFmtId="167" fontId="12" fillId="0" borderId="26" xfId="2" applyNumberFormat="1" applyFont="1" applyBorder="1" applyAlignment="1">
      <alignment horizontal="center" vertical="top" wrapText="1"/>
    </xf>
    <xf numFmtId="167" fontId="12" fillId="4" borderId="27" xfId="2" applyNumberFormat="1" applyFont="1" applyFill="1" applyBorder="1" applyAlignment="1">
      <alignment horizontal="center" vertical="top" wrapText="1"/>
    </xf>
    <xf numFmtId="167" fontId="15" fillId="0" borderId="21" xfId="2" applyNumberFormat="1" applyFont="1" applyBorder="1" applyAlignment="1">
      <alignment horizontal="center" vertical="top" wrapText="1"/>
    </xf>
    <xf numFmtId="167" fontId="14" fillId="0" borderId="21" xfId="2" applyNumberFormat="1" applyFont="1" applyBorder="1" applyAlignment="1">
      <alignment horizontal="center" vertical="top" wrapText="1"/>
    </xf>
    <xf numFmtId="7" fontId="32" fillId="0" borderId="21" xfId="2" applyNumberFormat="1" applyFont="1" applyBorder="1" applyAlignment="1">
      <alignment horizontal="center" vertical="top" wrapText="1"/>
    </xf>
    <xf numFmtId="167" fontId="16" fillId="4" borderId="27" xfId="2" applyNumberFormat="1" applyFont="1" applyFill="1" applyBorder="1" applyAlignment="1">
      <alignment horizontal="center" vertical="top" wrapText="1"/>
    </xf>
    <xf numFmtId="17" fontId="26" fillId="0" borderId="0" xfId="2" applyNumberFormat="1" applyFont="1" applyAlignment="1">
      <alignment horizontal="center"/>
    </xf>
    <xf numFmtId="167" fontId="12" fillId="0" borderId="21" xfId="2" applyNumberFormat="1" applyFont="1" applyBorder="1" applyAlignment="1">
      <alignment horizontal="center" vertical="center" wrapText="1"/>
    </xf>
    <xf numFmtId="167" fontId="12" fillId="0" borderId="0" xfId="2" applyNumberFormat="1" applyFont="1" applyAlignment="1">
      <alignment horizontal="center" vertical="center" wrapText="1"/>
    </xf>
    <xf numFmtId="0" fontId="6" fillId="2" borderId="19" xfId="2" applyFont="1" applyFill="1" applyBorder="1" applyAlignment="1">
      <alignment horizontal="left"/>
    </xf>
    <xf numFmtId="9" fontId="5" fillId="0" borderId="0" xfId="2" applyNumberFormat="1" applyAlignment="1">
      <alignment horizontal="left" vertical="top"/>
    </xf>
    <xf numFmtId="7" fontId="5" fillId="0" borderId="0" xfId="2" applyNumberFormat="1" applyAlignment="1">
      <alignment horizontal="left" vertical="top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2" fillId="0" borderId="14" xfId="0" applyFont="1" applyBorder="1" applyAlignment="1">
      <alignment horizontal="left"/>
    </xf>
    <xf numFmtId="0" fontId="2" fillId="0" borderId="17" xfId="0" quotePrefix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28" fillId="0" borderId="0" xfId="0" applyFont="1" applyAlignment="1">
      <alignment horizontal="center"/>
    </xf>
    <xf numFmtId="0" fontId="7" fillId="6" borderId="19" xfId="2" applyFont="1" applyFill="1" applyBorder="1" applyAlignment="1">
      <alignment horizontal="center" vertical="top" wrapText="1"/>
    </xf>
    <xf numFmtId="0" fontId="7" fillId="6" borderId="0" xfId="2" applyFont="1" applyFill="1" applyAlignment="1">
      <alignment horizontal="center" vertical="top" wrapText="1"/>
    </xf>
    <xf numFmtId="0" fontId="36" fillId="3" borderId="1" xfId="2" applyFont="1" applyFill="1" applyBorder="1" applyAlignment="1">
      <alignment horizontal="center" vertical="center"/>
    </xf>
    <xf numFmtId="0" fontId="36" fillId="3" borderId="2" xfId="2" applyFont="1" applyFill="1" applyBorder="1" applyAlignment="1">
      <alignment horizontal="center" vertical="center"/>
    </xf>
    <xf numFmtId="0" fontId="36" fillId="3" borderId="3" xfId="2" applyFont="1" applyFill="1" applyBorder="1" applyAlignment="1">
      <alignment horizontal="center" vertical="center"/>
    </xf>
    <xf numFmtId="0" fontId="31" fillId="0" borderId="1" xfId="2" applyFont="1" applyBorder="1" applyAlignment="1">
      <alignment horizontal="left" vertical="top" wrapText="1" indent="1"/>
    </xf>
    <xf numFmtId="0" fontId="31" fillId="0" borderId="2" xfId="2" applyFont="1" applyBorder="1" applyAlignment="1">
      <alignment horizontal="left" vertical="top" wrapText="1" indent="1"/>
    </xf>
    <xf numFmtId="0" fontId="11" fillId="4" borderId="10" xfId="2" applyFont="1" applyFill="1" applyBorder="1" applyAlignment="1">
      <alignment horizontal="center" vertical="top" wrapText="1"/>
    </xf>
    <xf numFmtId="0" fontId="11" fillId="4" borderId="11" xfId="2" applyFont="1" applyFill="1" applyBorder="1" applyAlignment="1">
      <alignment horizontal="center" vertical="top" wrapText="1"/>
    </xf>
    <xf numFmtId="0" fontId="11" fillId="4" borderId="12" xfId="2" applyFont="1" applyFill="1" applyBorder="1" applyAlignment="1">
      <alignment horizontal="center" vertical="top" wrapText="1"/>
    </xf>
  </cellXfs>
  <cellStyles count="7">
    <cellStyle name="Comma_FNA V6.08.01" xfId="3" xr:uid="{ABF9E166-AD40-48F8-A205-F05F350718BB}"/>
    <cellStyle name="Currency" xfId="1" builtinId="4"/>
    <cellStyle name="Normal" xfId="0" builtinId="0"/>
    <cellStyle name="Normal 2" xfId="2" xr:uid="{ECECF7BC-2143-4222-BC3E-28A0D525FF9A}"/>
    <cellStyle name="Normal 2 2" xfId="6" xr:uid="{F11AEC33-ACC6-43CD-8B17-B4326D48C363}"/>
    <cellStyle name="Normal_FNA V6.08.01" xfId="4" xr:uid="{FB873B8E-9716-4DF0-B856-C77B84222374}"/>
    <cellStyle name="Percent 2" xfId="5" xr:uid="{2C9D31CD-BD88-4C3B-B565-8AF84C2938FC}"/>
  </cellStyles>
  <dxfs count="0"/>
  <tableStyles count="0" defaultTableStyle="TableStyleMedium2" defaultPivotStyle="PivotStyleLight16"/>
  <colors>
    <mruColors>
      <color rgb="FF9EC3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1197579</xdr:colOff>
      <xdr:row>0</xdr:row>
      <xdr:rowOff>76200</xdr:rowOff>
    </xdr:from>
    <xdr:to>
      <xdr:col>4</xdr:col>
      <xdr:colOff>950986</xdr:colOff>
      <xdr:row>5</xdr:row>
      <xdr:rowOff>148590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5B76368-5ECD-40C2-ADC1-07507F25B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20379" y="76200"/>
          <a:ext cx="2530474" cy="1012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1197579</xdr:colOff>
      <xdr:row>0</xdr:row>
      <xdr:rowOff>76200</xdr:rowOff>
    </xdr:from>
    <xdr:to>
      <xdr:col>4</xdr:col>
      <xdr:colOff>950986</xdr:colOff>
      <xdr:row>5</xdr:row>
      <xdr:rowOff>148590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A041014-2419-4304-9FCD-1FC83C1CC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78164" y="76200"/>
          <a:ext cx="2521372" cy="1034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"/>
  <sheetViews>
    <sheetView tabSelected="1" zoomScaleNormal="100" workbookViewId="0">
      <selection activeCell="A7" sqref="A7"/>
    </sheetView>
  </sheetViews>
  <sheetFormatPr defaultRowHeight="14.4" x14ac:dyDescent="0.3"/>
  <cols>
    <col min="1" max="1" width="23" bestFit="1" customWidth="1"/>
    <col min="2" max="2" width="12.33203125" customWidth="1"/>
    <col min="3" max="5" width="11.44140625" bestFit="1" customWidth="1"/>
    <col min="6" max="6" width="12.6640625" bestFit="1" customWidth="1"/>
    <col min="7" max="12" width="11.44140625" bestFit="1" customWidth="1"/>
    <col min="13" max="13" width="16" customWidth="1"/>
    <col min="14" max="14" width="16.33203125" bestFit="1" customWidth="1"/>
    <col min="15" max="15" width="14.33203125" bestFit="1" customWidth="1"/>
  </cols>
  <sheetData>
    <row r="1" spans="1:15" ht="21.6" thickBot="1" x14ac:dyDescent="0.45">
      <c r="A1" s="119" t="s">
        <v>67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1"/>
    </row>
    <row r="2" spans="1:15" ht="15.6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ht="25.5" customHeight="1" x14ac:dyDescent="0.3">
      <c r="A3" s="11" t="s">
        <v>4</v>
      </c>
      <c r="B3" s="130"/>
      <c r="C3" s="130"/>
      <c r="D3" s="130"/>
      <c r="E3" s="130"/>
      <c r="F3" s="6"/>
      <c r="G3" s="6"/>
      <c r="H3" s="6"/>
      <c r="I3" s="6"/>
      <c r="J3" s="6"/>
      <c r="K3" s="6"/>
      <c r="L3" s="6"/>
      <c r="M3" s="6"/>
      <c r="N3" s="6"/>
    </row>
    <row r="4" spans="1:15" ht="25.5" customHeight="1" x14ac:dyDescent="0.3">
      <c r="A4" s="11" t="s">
        <v>3</v>
      </c>
      <c r="B4" s="131"/>
      <c r="C4" s="131"/>
      <c r="D4" s="131"/>
      <c r="E4" s="131"/>
      <c r="F4" s="6"/>
      <c r="G4" s="6"/>
      <c r="H4" s="6"/>
      <c r="I4" s="6"/>
      <c r="J4" s="6"/>
      <c r="K4" s="6"/>
      <c r="L4" s="6"/>
      <c r="M4" s="6"/>
      <c r="N4" s="6"/>
    </row>
    <row r="5" spans="1:15" ht="23.25" customHeight="1" thickBot="1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5" ht="15" thickBot="1" x14ac:dyDescent="0.35">
      <c r="A6" s="16" t="s">
        <v>0</v>
      </c>
      <c r="B6" s="7">
        <v>45717</v>
      </c>
      <c r="C6" s="7">
        <v>45748</v>
      </c>
      <c r="D6" s="7">
        <v>45778</v>
      </c>
      <c r="E6" s="7">
        <v>45809</v>
      </c>
      <c r="F6" s="7">
        <v>45839</v>
      </c>
      <c r="G6" s="7">
        <v>45870</v>
      </c>
      <c r="H6" s="7">
        <v>45901</v>
      </c>
      <c r="I6" s="7">
        <v>45931</v>
      </c>
      <c r="J6" s="7">
        <v>45962</v>
      </c>
      <c r="K6" s="7">
        <v>45992</v>
      </c>
      <c r="L6" s="7">
        <v>46023</v>
      </c>
      <c r="M6" s="7">
        <v>46054</v>
      </c>
      <c r="N6" s="1" t="s">
        <v>1</v>
      </c>
    </row>
    <row r="7" spans="1:15" ht="15" thickBot="1" x14ac:dyDescent="0.35">
      <c r="A7" s="18" t="s">
        <v>57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>SUM(B7:M7)</f>
        <v>0</v>
      </c>
      <c r="O7" s="83"/>
    </row>
    <row r="8" spans="1:15" ht="15" thickBot="1" x14ac:dyDescent="0.35">
      <c r="A8" s="3" t="s">
        <v>66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>SUM(B8:M8)</f>
        <v>0</v>
      </c>
      <c r="O8" s="83"/>
    </row>
    <row r="9" spans="1:15" x14ac:dyDescent="0.3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f>SUM(N7:N8)</f>
        <v>0</v>
      </c>
    </row>
    <row r="10" spans="1:15" ht="15" thickBot="1" x14ac:dyDescent="0.3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4"/>
    </row>
    <row r="11" spans="1:15" ht="15" thickBot="1" x14ac:dyDescent="0.35">
      <c r="A11" s="17" t="s">
        <v>5</v>
      </c>
      <c r="B11" s="2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f>SUM(B11:M11)</f>
        <v>0</v>
      </c>
      <c r="O11" s="83"/>
    </row>
    <row r="12" spans="1:15" x14ac:dyDescent="0.3">
      <c r="A12" s="122" t="s">
        <v>60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4"/>
      <c r="N12" s="128">
        <f>N9-N11</f>
        <v>0</v>
      </c>
    </row>
    <row r="13" spans="1:15" ht="15" thickBot="1" x14ac:dyDescent="0.35">
      <c r="A13" s="125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7"/>
      <c r="N13" s="129"/>
    </row>
    <row r="15" spans="1:15" ht="15" thickBot="1" x14ac:dyDescent="0.35"/>
    <row r="16" spans="1:15" ht="15" thickBot="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117" t="s">
        <v>2</v>
      </c>
      <c r="M16" s="118"/>
      <c r="N16" s="9">
        <f>N7+N8</f>
        <v>0</v>
      </c>
    </row>
    <row r="17" spans="1:14" ht="15" thickBot="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117" t="s">
        <v>47</v>
      </c>
      <c r="M17" s="118"/>
      <c r="N17" s="84">
        <f>N11</f>
        <v>0</v>
      </c>
    </row>
    <row r="18" spans="1:14" ht="15" thickBot="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132" t="s">
        <v>48</v>
      </c>
      <c r="M18" s="133"/>
      <c r="N18" s="10">
        <f>'Actual Expenditure'!B24*'Actual Expenditure'!B7</f>
        <v>0</v>
      </c>
    </row>
    <row r="19" spans="1:14" ht="15" thickBot="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132" t="s">
        <v>49</v>
      </c>
      <c r="M19" s="133"/>
      <c r="N19" s="10">
        <f>'Actual Expenditure'!H24</f>
        <v>0</v>
      </c>
    </row>
    <row r="20" spans="1:14" ht="15" thickBot="1" x14ac:dyDescent="0.35">
      <c r="L20" s="117" t="s">
        <v>61</v>
      </c>
      <c r="M20" s="118"/>
      <c r="N20" s="10">
        <f>N16-N18-N19</f>
        <v>0</v>
      </c>
    </row>
    <row r="21" spans="1:14" ht="15" thickBot="1" x14ac:dyDescent="0.35">
      <c r="L21" s="117" t="s">
        <v>62</v>
      </c>
      <c r="M21" s="118"/>
      <c r="N21" s="10">
        <f>N16-N18-N19-N17</f>
        <v>0</v>
      </c>
    </row>
    <row r="22" spans="1:14" x14ac:dyDescent="0.3">
      <c r="A22" s="5"/>
    </row>
  </sheetData>
  <sortState xmlns:xlrd2="http://schemas.microsoft.com/office/spreadsheetml/2017/richdata2" ref="A11:N11">
    <sortCondition ref="A11"/>
  </sortState>
  <mergeCells count="11">
    <mergeCell ref="L21:M21"/>
    <mergeCell ref="L17:M17"/>
    <mergeCell ref="L20:M20"/>
    <mergeCell ref="A1:N1"/>
    <mergeCell ref="A12:M13"/>
    <mergeCell ref="N12:N13"/>
    <mergeCell ref="L16:M16"/>
    <mergeCell ref="B3:E3"/>
    <mergeCell ref="B4:E4"/>
    <mergeCell ref="L18:M18"/>
    <mergeCell ref="L19:M19"/>
  </mergeCells>
  <pageMargins left="0.25" right="0.25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2B545-E4C8-4163-9DEB-D07A90266D2B}">
  <dimension ref="A1:Q25"/>
  <sheetViews>
    <sheetView zoomScale="60" zoomScaleNormal="60" workbookViewId="0">
      <selection activeCell="H33" sqref="H33"/>
    </sheetView>
  </sheetViews>
  <sheetFormatPr defaultColWidth="18.33203125" defaultRowHeight="14.4" x14ac:dyDescent="0.3"/>
  <sheetData>
    <row r="1" spans="1:17" s="80" customFormat="1" ht="23.4" x14ac:dyDescent="0.45">
      <c r="A1" s="134" t="s">
        <v>41</v>
      </c>
      <c r="B1" s="134"/>
      <c r="C1" s="134"/>
      <c r="E1" s="81" t="s">
        <v>43</v>
      </c>
      <c r="F1" s="92">
        <v>2026</v>
      </c>
      <c r="G1" s="134" t="s">
        <v>51</v>
      </c>
      <c r="H1" s="134"/>
      <c r="I1" s="134"/>
      <c r="J1" s="134"/>
      <c r="K1" s="134"/>
      <c r="L1" s="134"/>
      <c r="M1" s="134"/>
      <c r="N1" s="134"/>
      <c r="O1" s="134"/>
      <c r="P1" s="134"/>
      <c r="Q1" s="134"/>
    </row>
    <row r="2" spans="1:17" ht="18" x14ac:dyDescent="0.35">
      <c r="A2" s="65"/>
      <c r="B2" s="65"/>
      <c r="C2" s="65"/>
      <c r="D2" s="65"/>
      <c r="E2" s="68"/>
    </row>
    <row r="3" spans="1:17" ht="18" x14ac:dyDescent="0.35">
      <c r="A3" s="65" t="s">
        <v>42</v>
      </c>
      <c r="B3" s="91">
        <v>1</v>
      </c>
      <c r="C3" s="65"/>
      <c r="D3" s="65"/>
      <c r="E3" s="65"/>
      <c r="G3" s="68" t="s">
        <v>52</v>
      </c>
      <c r="H3" s="82"/>
      <c r="I3" s="82"/>
      <c r="J3" s="93">
        <v>0.2</v>
      </c>
    </row>
    <row r="4" spans="1:17" ht="18" x14ac:dyDescent="0.35">
      <c r="A4" s="65" t="s">
        <v>44</v>
      </c>
      <c r="B4" s="91">
        <v>2</v>
      </c>
      <c r="C4" s="65"/>
      <c r="D4" s="65"/>
      <c r="E4" s="65"/>
      <c r="G4" s="68" t="s">
        <v>53</v>
      </c>
      <c r="H4" s="82"/>
      <c r="I4" s="82"/>
      <c r="J4" s="93">
        <f>I6/I5</f>
        <v>0.9</v>
      </c>
    </row>
    <row r="5" spans="1:17" ht="18" x14ac:dyDescent="0.35">
      <c r="A5" s="65" t="s">
        <v>45</v>
      </c>
      <c r="B5" s="65">
        <f>B4-B3</f>
        <v>1</v>
      </c>
      <c r="C5" s="65"/>
      <c r="D5" s="65"/>
      <c r="E5" s="65"/>
      <c r="G5" t="s">
        <v>58</v>
      </c>
      <c r="I5">
        <v>100</v>
      </c>
    </row>
    <row r="6" spans="1:17" ht="18" x14ac:dyDescent="0.35">
      <c r="A6" s="65" t="s">
        <v>46</v>
      </c>
      <c r="B6" s="91">
        <v>0</v>
      </c>
      <c r="C6" s="65"/>
      <c r="D6" s="65"/>
      <c r="E6" s="65"/>
      <c r="G6" t="s">
        <v>59</v>
      </c>
      <c r="I6">
        <v>90</v>
      </c>
    </row>
    <row r="7" spans="1:17" ht="18" x14ac:dyDescent="0.35">
      <c r="A7" s="65" t="s">
        <v>54</v>
      </c>
      <c r="B7" s="69">
        <f>B6/B5</f>
        <v>0</v>
      </c>
    </row>
    <row r="8" spans="1:17" ht="15" thickBot="1" x14ac:dyDescent="0.35"/>
    <row r="9" spans="1:17" ht="31.8" thickBot="1" x14ac:dyDescent="0.35">
      <c r="A9" s="70"/>
      <c r="B9" s="71" t="s">
        <v>27</v>
      </c>
      <c r="C9" s="71" t="s">
        <v>28</v>
      </c>
      <c r="D9" s="71" t="s">
        <v>29</v>
      </c>
      <c r="E9" s="71" t="s">
        <v>30</v>
      </c>
      <c r="F9" s="72"/>
      <c r="G9" s="71" t="s">
        <v>31</v>
      </c>
      <c r="H9" s="71" t="s">
        <v>32</v>
      </c>
      <c r="I9" s="71" t="s">
        <v>33</v>
      </c>
      <c r="J9" s="71" t="s">
        <v>34</v>
      </c>
      <c r="K9" s="71" t="s">
        <v>35</v>
      </c>
      <c r="L9" s="71" t="s">
        <v>36</v>
      </c>
      <c r="M9" s="71" t="s">
        <v>37</v>
      </c>
      <c r="N9" s="71" t="s">
        <v>38</v>
      </c>
      <c r="O9" s="71" t="s">
        <v>39</v>
      </c>
      <c r="P9" s="71" t="s">
        <v>40</v>
      </c>
      <c r="Q9" s="71" t="s">
        <v>50</v>
      </c>
    </row>
    <row r="10" spans="1:17" ht="15.6" x14ac:dyDescent="0.3">
      <c r="A10" s="111">
        <v>45717</v>
      </c>
      <c r="B10" s="94">
        <v>0</v>
      </c>
      <c r="C10" s="94">
        <v>0</v>
      </c>
      <c r="D10" s="94">
        <v>0</v>
      </c>
      <c r="E10" s="94">
        <v>0</v>
      </c>
      <c r="F10" s="7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  <c r="L10" s="94">
        <v>0</v>
      </c>
      <c r="M10" s="94">
        <v>0</v>
      </c>
      <c r="N10" s="94">
        <v>0</v>
      </c>
      <c r="O10" s="94">
        <v>0</v>
      </c>
      <c r="P10" s="94">
        <v>0</v>
      </c>
      <c r="Q10" s="94">
        <v>0</v>
      </c>
    </row>
    <row r="11" spans="1:17" ht="15.6" x14ac:dyDescent="0.3">
      <c r="A11" s="111">
        <v>45748</v>
      </c>
      <c r="B11" s="94">
        <f t="shared" ref="B11:E21" si="0">B36</f>
        <v>0</v>
      </c>
      <c r="C11" s="94">
        <f t="shared" si="0"/>
        <v>0</v>
      </c>
      <c r="D11" s="94">
        <f t="shared" si="0"/>
        <v>0</v>
      </c>
      <c r="E11" s="94">
        <f t="shared" si="0"/>
        <v>0</v>
      </c>
      <c r="F11" s="74"/>
      <c r="G11" s="94">
        <f t="shared" ref="G11:P11" si="1">G36</f>
        <v>0</v>
      </c>
      <c r="H11" s="94">
        <f t="shared" si="1"/>
        <v>0</v>
      </c>
      <c r="I11" s="94">
        <f t="shared" si="1"/>
        <v>0</v>
      </c>
      <c r="J11" s="94">
        <f t="shared" si="1"/>
        <v>0</v>
      </c>
      <c r="K11" s="94">
        <f t="shared" si="1"/>
        <v>0</v>
      </c>
      <c r="L11" s="94">
        <f t="shared" si="1"/>
        <v>0</v>
      </c>
      <c r="M11" s="94">
        <f t="shared" si="1"/>
        <v>0</v>
      </c>
      <c r="N11" s="94">
        <f t="shared" si="1"/>
        <v>0</v>
      </c>
      <c r="O11" s="94">
        <f t="shared" si="1"/>
        <v>0</v>
      </c>
      <c r="P11" s="94">
        <f t="shared" si="1"/>
        <v>0</v>
      </c>
      <c r="Q11" s="94">
        <f t="shared" ref="Q11" si="2">Q36</f>
        <v>0</v>
      </c>
    </row>
    <row r="12" spans="1:17" ht="15.6" x14ac:dyDescent="0.3">
      <c r="A12" s="111">
        <v>45778</v>
      </c>
      <c r="B12" s="94">
        <f t="shared" si="0"/>
        <v>0</v>
      </c>
      <c r="C12" s="94">
        <f t="shared" si="0"/>
        <v>0</v>
      </c>
      <c r="D12" s="94">
        <f t="shared" si="0"/>
        <v>0</v>
      </c>
      <c r="E12" s="94">
        <f t="shared" si="0"/>
        <v>0</v>
      </c>
      <c r="F12" s="74"/>
      <c r="G12" s="94">
        <f t="shared" ref="G12:P12" si="3">G37</f>
        <v>0</v>
      </c>
      <c r="H12" s="94">
        <f t="shared" si="3"/>
        <v>0</v>
      </c>
      <c r="I12" s="94">
        <f t="shared" si="3"/>
        <v>0</v>
      </c>
      <c r="J12" s="94">
        <f t="shared" si="3"/>
        <v>0</v>
      </c>
      <c r="K12" s="94">
        <f t="shared" si="3"/>
        <v>0</v>
      </c>
      <c r="L12" s="94">
        <f t="shared" si="3"/>
        <v>0</v>
      </c>
      <c r="M12" s="94">
        <f t="shared" si="3"/>
        <v>0</v>
      </c>
      <c r="N12" s="94">
        <f t="shared" si="3"/>
        <v>0</v>
      </c>
      <c r="O12" s="94">
        <f t="shared" si="3"/>
        <v>0</v>
      </c>
      <c r="P12" s="94">
        <f t="shared" si="3"/>
        <v>0</v>
      </c>
      <c r="Q12" s="94">
        <f t="shared" ref="Q12" si="4">Q37</f>
        <v>0</v>
      </c>
    </row>
    <row r="13" spans="1:17" ht="15.6" x14ac:dyDescent="0.3">
      <c r="A13" s="111">
        <v>45809</v>
      </c>
      <c r="B13" s="94">
        <f t="shared" si="0"/>
        <v>0</v>
      </c>
      <c r="C13" s="94">
        <f t="shared" si="0"/>
        <v>0</v>
      </c>
      <c r="D13" s="94">
        <f t="shared" si="0"/>
        <v>0</v>
      </c>
      <c r="E13" s="94">
        <f t="shared" si="0"/>
        <v>0</v>
      </c>
      <c r="F13" s="74"/>
      <c r="G13" s="94">
        <f t="shared" ref="G13:P13" si="5">G38</f>
        <v>0</v>
      </c>
      <c r="H13" s="94">
        <f t="shared" si="5"/>
        <v>0</v>
      </c>
      <c r="I13" s="94">
        <f t="shared" si="5"/>
        <v>0</v>
      </c>
      <c r="J13" s="94">
        <f t="shared" si="5"/>
        <v>0</v>
      </c>
      <c r="K13" s="94">
        <f t="shared" si="5"/>
        <v>0</v>
      </c>
      <c r="L13" s="94">
        <f t="shared" si="5"/>
        <v>0</v>
      </c>
      <c r="M13" s="94">
        <f t="shared" si="5"/>
        <v>0</v>
      </c>
      <c r="N13" s="94">
        <f t="shared" si="5"/>
        <v>0</v>
      </c>
      <c r="O13" s="94">
        <f t="shared" si="5"/>
        <v>0</v>
      </c>
      <c r="P13" s="94">
        <f t="shared" si="5"/>
        <v>0</v>
      </c>
      <c r="Q13" s="94">
        <f t="shared" ref="Q13" si="6">Q38</f>
        <v>0</v>
      </c>
    </row>
    <row r="14" spans="1:17" ht="15.6" x14ac:dyDescent="0.3">
      <c r="A14" s="111">
        <v>45839</v>
      </c>
      <c r="B14" s="94">
        <f t="shared" si="0"/>
        <v>0</v>
      </c>
      <c r="C14" s="94">
        <f t="shared" si="0"/>
        <v>0</v>
      </c>
      <c r="D14" s="94">
        <f t="shared" si="0"/>
        <v>0</v>
      </c>
      <c r="E14" s="94">
        <f t="shared" si="0"/>
        <v>0</v>
      </c>
      <c r="F14" s="74"/>
      <c r="G14" s="94">
        <f t="shared" ref="G14:P14" si="7">G39</f>
        <v>0</v>
      </c>
      <c r="H14" s="94">
        <f t="shared" si="7"/>
        <v>0</v>
      </c>
      <c r="I14" s="94">
        <f t="shared" si="7"/>
        <v>0</v>
      </c>
      <c r="J14" s="94">
        <f t="shared" si="7"/>
        <v>0</v>
      </c>
      <c r="K14" s="94">
        <f t="shared" si="7"/>
        <v>0</v>
      </c>
      <c r="L14" s="94">
        <f t="shared" si="7"/>
        <v>0</v>
      </c>
      <c r="M14" s="94">
        <f t="shared" si="7"/>
        <v>0</v>
      </c>
      <c r="N14" s="94">
        <f t="shared" si="7"/>
        <v>0</v>
      </c>
      <c r="O14" s="94">
        <f t="shared" si="7"/>
        <v>0</v>
      </c>
      <c r="P14" s="94">
        <f t="shared" si="7"/>
        <v>0</v>
      </c>
      <c r="Q14" s="94">
        <f t="shared" ref="Q14" si="8">Q39</f>
        <v>0</v>
      </c>
    </row>
    <row r="15" spans="1:17" ht="15.6" x14ac:dyDescent="0.3">
      <c r="A15" s="111">
        <v>45870</v>
      </c>
      <c r="B15" s="94">
        <f t="shared" si="0"/>
        <v>0</v>
      </c>
      <c r="C15" s="94">
        <f t="shared" si="0"/>
        <v>0</v>
      </c>
      <c r="D15" s="94">
        <f t="shared" si="0"/>
        <v>0</v>
      </c>
      <c r="E15" s="94">
        <f t="shared" si="0"/>
        <v>0</v>
      </c>
      <c r="F15" s="74"/>
      <c r="G15" s="94">
        <f t="shared" ref="G15:P15" si="9">G40</f>
        <v>0</v>
      </c>
      <c r="H15" s="94">
        <f t="shared" si="9"/>
        <v>0</v>
      </c>
      <c r="I15" s="94">
        <f t="shared" si="9"/>
        <v>0</v>
      </c>
      <c r="J15" s="94">
        <f t="shared" si="9"/>
        <v>0</v>
      </c>
      <c r="K15" s="94">
        <f t="shared" si="9"/>
        <v>0</v>
      </c>
      <c r="L15" s="94">
        <f t="shared" si="9"/>
        <v>0</v>
      </c>
      <c r="M15" s="94">
        <f t="shared" si="9"/>
        <v>0</v>
      </c>
      <c r="N15" s="94">
        <f t="shared" si="9"/>
        <v>0</v>
      </c>
      <c r="O15" s="94">
        <f t="shared" si="9"/>
        <v>0</v>
      </c>
      <c r="P15" s="94">
        <f t="shared" si="9"/>
        <v>0</v>
      </c>
      <c r="Q15" s="94">
        <f t="shared" ref="Q15" si="10">Q40</f>
        <v>0</v>
      </c>
    </row>
    <row r="16" spans="1:17" ht="15.6" x14ac:dyDescent="0.3">
      <c r="A16" s="111">
        <v>45901</v>
      </c>
      <c r="B16" s="94">
        <f t="shared" si="0"/>
        <v>0</v>
      </c>
      <c r="C16" s="94">
        <f t="shared" si="0"/>
        <v>0</v>
      </c>
      <c r="D16" s="94">
        <f t="shared" si="0"/>
        <v>0</v>
      </c>
      <c r="E16" s="94">
        <f t="shared" si="0"/>
        <v>0</v>
      </c>
      <c r="F16" s="74"/>
      <c r="G16" s="94">
        <f t="shared" ref="G16:P16" si="11">G41</f>
        <v>0</v>
      </c>
      <c r="H16" s="94">
        <f t="shared" si="11"/>
        <v>0</v>
      </c>
      <c r="I16" s="94">
        <f t="shared" si="11"/>
        <v>0</v>
      </c>
      <c r="J16" s="94">
        <f t="shared" si="11"/>
        <v>0</v>
      </c>
      <c r="K16" s="94">
        <f t="shared" si="11"/>
        <v>0</v>
      </c>
      <c r="L16" s="94">
        <f t="shared" si="11"/>
        <v>0</v>
      </c>
      <c r="M16" s="94">
        <f t="shared" si="11"/>
        <v>0</v>
      </c>
      <c r="N16" s="94">
        <f t="shared" si="11"/>
        <v>0</v>
      </c>
      <c r="O16" s="94">
        <f t="shared" si="11"/>
        <v>0</v>
      </c>
      <c r="P16" s="94">
        <f t="shared" si="11"/>
        <v>0</v>
      </c>
      <c r="Q16" s="94">
        <f t="shared" ref="Q16" si="12">Q41</f>
        <v>0</v>
      </c>
    </row>
    <row r="17" spans="1:17" ht="15.6" x14ac:dyDescent="0.3">
      <c r="A17" s="111">
        <v>45931</v>
      </c>
      <c r="B17" s="94">
        <f t="shared" si="0"/>
        <v>0</v>
      </c>
      <c r="C17" s="94">
        <f t="shared" si="0"/>
        <v>0</v>
      </c>
      <c r="D17" s="94">
        <f t="shared" si="0"/>
        <v>0</v>
      </c>
      <c r="E17" s="94">
        <f t="shared" si="0"/>
        <v>0</v>
      </c>
      <c r="F17" s="74"/>
      <c r="G17" s="94">
        <f t="shared" ref="G17:P17" si="13">G42</f>
        <v>0</v>
      </c>
      <c r="H17" s="94">
        <f t="shared" si="13"/>
        <v>0</v>
      </c>
      <c r="I17" s="94">
        <f t="shared" si="13"/>
        <v>0</v>
      </c>
      <c r="J17" s="94">
        <f t="shared" si="13"/>
        <v>0</v>
      </c>
      <c r="K17" s="94">
        <f t="shared" si="13"/>
        <v>0</v>
      </c>
      <c r="L17" s="94">
        <f t="shared" si="13"/>
        <v>0</v>
      </c>
      <c r="M17" s="94">
        <f t="shared" si="13"/>
        <v>0</v>
      </c>
      <c r="N17" s="94">
        <f t="shared" si="13"/>
        <v>0</v>
      </c>
      <c r="O17" s="94">
        <f t="shared" si="13"/>
        <v>0</v>
      </c>
      <c r="P17" s="94">
        <f t="shared" si="13"/>
        <v>0</v>
      </c>
      <c r="Q17" s="94">
        <f t="shared" ref="Q17" si="14">Q42</f>
        <v>0</v>
      </c>
    </row>
    <row r="18" spans="1:17" ht="15.6" x14ac:dyDescent="0.3">
      <c r="A18" s="111">
        <v>45962</v>
      </c>
      <c r="B18" s="94">
        <f t="shared" si="0"/>
        <v>0</v>
      </c>
      <c r="C18" s="94">
        <f t="shared" si="0"/>
        <v>0</v>
      </c>
      <c r="D18" s="94">
        <f t="shared" si="0"/>
        <v>0</v>
      </c>
      <c r="E18" s="94">
        <f t="shared" si="0"/>
        <v>0</v>
      </c>
      <c r="F18" s="74"/>
      <c r="G18" s="94">
        <f t="shared" ref="G18:P18" si="15">G43</f>
        <v>0</v>
      </c>
      <c r="H18" s="94">
        <f t="shared" si="15"/>
        <v>0</v>
      </c>
      <c r="I18" s="94">
        <f t="shared" si="15"/>
        <v>0</v>
      </c>
      <c r="J18" s="94">
        <f t="shared" si="15"/>
        <v>0</v>
      </c>
      <c r="K18" s="94">
        <f t="shared" si="15"/>
        <v>0</v>
      </c>
      <c r="L18" s="94">
        <f t="shared" si="15"/>
        <v>0</v>
      </c>
      <c r="M18" s="94">
        <f t="shared" si="15"/>
        <v>0</v>
      </c>
      <c r="N18" s="94">
        <f t="shared" si="15"/>
        <v>0</v>
      </c>
      <c r="O18" s="94">
        <f t="shared" si="15"/>
        <v>0</v>
      </c>
      <c r="P18" s="94">
        <f t="shared" si="15"/>
        <v>0</v>
      </c>
      <c r="Q18" s="94">
        <f t="shared" ref="Q18" si="16">Q43</f>
        <v>0</v>
      </c>
    </row>
    <row r="19" spans="1:17" ht="15.6" x14ac:dyDescent="0.3">
      <c r="A19" s="111">
        <v>45992</v>
      </c>
      <c r="B19" s="94">
        <f t="shared" si="0"/>
        <v>0</v>
      </c>
      <c r="C19" s="94">
        <f t="shared" si="0"/>
        <v>0</v>
      </c>
      <c r="D19" s="94">
        <f t="shared" si="0"/>
        <v>0</v>
      </c>
      <c r="E19" s="94">
        <f t="shared" si="0"/>
        <v>0</v>
      </c>
      <c r="F19" s="74"/>
      <c r="G19" s="94">
        <f t="shared" ref="G19:P19" si="17">G44</f>
        <v>0</v>
      </c>
      <c r="H19" s="94">
        <f t="shared" si="17"/>
        <v>0</v>
      </c>
      <c r="I19" s="94">
        <f t="shared" si="17"/>
        <v>0</v>
      </c>
      <c r="J19" s="94">
        <f t="shared" si="17"/>
        <v>0</v>
      </c>
      <c r="K19" s="94">
        <f t="shared" si="17"/>
        <v>0</v>
      </c>
      <c r="L19" s="94">
        <f t="shared" si="17"/>
        <v>0</v>
      </c>
      <c r="M19" s="94">
        <f t="shared" si="17"/>
        <v>0</v>
      </c>
      <c r="N19" s="94">
        <f t="shared" si="17"/>
        <v>0</v>
      </c>
      <c r="O19" s="94">
        <f t="shared" si="17"/>
        <v>0</v>
      </c>
      <c r="P19" s="94">
        <f t="shared" si="17"/>
        <v>0</v>
      </c>
      <c r="Q19" s="94">
        <f t="shared" ref="Q19" si="18">Q44</f>
        <v>0</v>
      </c>
    </row>
    <row r="20" spans="1:17" ht="15.6" x14ac:dyDescent="0.3">
      <c r="A20" s="111">
        <v>46023</v>
      </c>
      <c r="B20" s="94">
        <f t="shared" si="0"/>
        <v>0</v>
      </c>
      <c r="C20" s="94">
        <f t="shared" si="0"/>
        <v>0</v>
      </c>
      <c r="D20" s="94">
        <f t="shared" si="0"/>
        <v>0</v>
      </c>
      <c r="E20" s="94">
        <f t="shared" si="0"/>
        <v>0</v>
      </c>
      <c r="F20" s="74"/>
      <c r="G20" s="94">
        <f t="shared" ref="G20:P20" si="19">G45</f>
        <v>0</v>
      </c>
      <c r="H20" s="94">
        <f t="shared" si="19"/>
        <v>0</v>
      </c>
      <c r="I20" s="94">
        <f t="shared" si="19"/>
        <v>0</v>
      </c>
      <c r="J20" s="94">
        <f t="shared" si="19"/>
        <v>0</v>
      </c>
      <c r="K20" s="94">
        <f t="shared" si="19"/>
        <v>0</v>
      </c>
      <c r="L20" s="94">
        <f t="shared" si="19"/>
        <v>0</v>
      </c>
      <c r="M20" s="94">
        <f t="shared" si="19"/>
        <v>0</v>
      </c>
      <c r="N20" s="94">
        <f t="shared" si="19"/>
        <v>0</v>
      </c>
      <c r="O20" s="94">
        <f t="shared" si="19"/>
        <v>0</v>
      </c>
      <c r="P20" s="94">
        <f t="shared" si="19"/>
        <v>0</v>
      </c>
      <c r="Q20" s="94">
        <f t="shared" ref="Q20" si="20">Q45</f>
        <v>0</v>
      </c>
    </row>
    <row r="21" spans="1:17" ht="16.2" thickBot="1" x14ac:dyDescent="0.35">
      <c r="A21" s="111">
        <v>46054</v>
      </c>
      <c r="B21" s="94">
        <f t="shared" si="0"/>
        <v>0</v>
      </c>
      <c r="C21" s="94">
        <f t="shared" si="0"/>
        <v>0</v>
      </c>
      <c r="D21" s="94">
        <f t="shared" si="0"/>
        <v>0</v>
      </c>
      <c r="E21" s="94">
        <f t="shared" si="0"/>
        <v>0</v>
      </c>
      <c r="F21" s="74"/>
      <c r="G21" s="94">
        <f t="shared" ref="G21:P21" si="21">G46</f>
        <v>0</v>
      </c>
      <c r="H21" s="94">
        <f t="shared" si="21"/>
        <v>0</v>
      </c>
      <c r="I21" s="94">
        <f t="shared" si="21"/>
        <v>0</v>
      </c>
      <c r="J21" s="94">
        <f t="shared" si="21"/>
        <v>0</v>
      </c>
      <c r="K21" s="94">
        <f t="shared" si="21"/>
        <v>0</v>
      </c>
      <c r="L21" s="94">
        <f t="shared" si="21"/>
        <v>0</v>
      </c>
      <c r="M21" s="94">
        <f t="shared" si="21"/>
        <v>0</v>
      </c>
      <c r="N21" s="94">
        <f t="shared" si="21"/>
        <v>0</v>
      </c>
      <c r="O21" s="94">
        <f t="shared" si="21"/>
        <v>0</v>
      </c>
      <c r="P21" s="94">
        <f t="shared" si="21"/>
        <v>0</v>
      </c>
      <c r="Q21" s="94">
        <f t="shared" ref="Q21" si="22">Q46</f>
        <v>0</v>
      </c>
    </row>
    <row r="22" spans="1:17" ht="16.2" thickBot="1" x14ac:dyDescent="0.35">
      <c r="A22" s="75"/>
      <c r="B22" s="76">
        <f>SUM(B10:B21)</f>
        <v>0</v>
      </c>
      <c r="C22" s="76">
        <f>SUM(C10:C21)</f>
        <v>0</v>
      </c>
      <c r="D22" s="76">
        <f>SUM(D10:D21)</f>
        <v>0</v>
      </c>
      <c r="E22" s="77">
        <f>SUM(E10:E21)</f>
        <v>0</v>
      </c>
      <c r="F22" s="78"/>
      <c r="G22" s="76">
        <f t="shared" ref="G22:P22" si="23">SUM(G10:G21)</f>
        <v>0</v>
      </c>
      <c r="H22" s="76">
        <f>SUM(H10:H21)</f>
        <v>0</v>
      </c>
      <c r="I22" s="76">
        <f>SUM(I10:I21)*(1-J3)</f>
        <v>0</v>
      </c>
      <c r="J22" s="76">
        <f t="shared" si="23"/>
        <v>0</v>
      </c>
      <c r="K22" s="76">
        <f t="shared" si="23"/>
        <v>0</v>
      </c>
      <c r="L22" s="76">
        <f t="shared" si="23"/>
        <v>0</v>
      </c>
      <c r="M22" s="76">
        <f t="shared" si="23"/>
        <v>0</v>
      </c>
      <c r="N22" s="76">
        <f>SUM(N10:N21)*(1-J4)</f>
        <v>0</v>
      </c>
      <c r="O22" s="76">
        <f t="shared" si="23"/>
        <v>0</v>
      </c>
      <c r="P22" s="76">
        <f t="shared" si="23"/>
        <v>0</v>
      </c>
      <c r="Q22" s="76">
        <f t="shared" ref="Q22" si="24">SUM(Q10:Q21)</f>
        <v>0</v>
      </c>
    </row>
    <row r="23" spans="1:17" ht="15.6" x14ac:dyDescent="0.3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</row>
    <row r="24" spans="1:17" ht="18.600000000000001" thickBot="1" x14ac:dyDescent="0.4">
      <c r="A24" s="73" t="s">
        <v>55</v>
      </c>
      <c r="B24" s="79">
        <f>B22+C22+D22+E22</f>
        <v>0</v>
      </c>
      <c r="C24" s="66"/>
      <c r="D24" s="66"/>
      <c r="E24" s="66"/>
      <c r="F24" s="66"/>
      <c r="G24" s="67" t="s">
        <v>56</v>
      </c>
      <c r="H24" s="79">
        <f>SUM(G22:Q22)</f>
        <v>0</v>
      </c>
      <c r="I24" s="66"/>
      <c r="J24" s="66"/>
      <c r="K24" s="66"/>
      <c r="L24" s="66"/>
      <c r="M24" s="66"/>
      <c r="N24" s="66"/>
      <c r="O24" s="66"/>
      <c r="P24" s="66"/>
      <c r="Q24" s="66"/>
    </row>
    <row r="25" spans="1:17" ht="15" thickTop="1" x14ac:dyDescent="0.3"/>
  </sheetData>
  <mergeCells count="2">
    <mergeCell ref="A1:C1"/>
    <mergeCell ref="G1:Q1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0CE7E-01B9-4DA4-8E62-A039F02F5CFB}">
  <sheetPr>
    <pageSetUpPr fitToPage="1"/>
  </sheetPr>
  <dimension ref="A1:AB48"/>
  <sheetViews>
    <sheetView topLeftCell="A15" zoomScale="90" zoomScaleNormal="90" workbookViewId="0">
      <selection activeCell="A44" sqref="A44"/>
    </sheetView>
  </sheetViews>
  <sheetFormatPr defaultColWidth="9.109375" defaultRowHeight="13.2" x14ac:dyDescent="0.3"/>
  <cols>
    <col min="1" max="1" width="38.33203125" style="22" bestFit="1" customWidth="1"/>
    <col min="2" max="2" width="26.44140625" style="22" customWidth="1"/>
    <col min="3" max="3" width="3.44140625" style="22" customWidth="1"/>
    <col min="4" max="4" width="40.44140625" style="22" customWidth="1"/>
    <col min="5" max="5" width="26.44140625" style="22" customWidth="1"/>
    <col min="6" max="8" width="10.109375" style="22" bestFit="1" customWidth="1"/>
    <col min="9" max="21" width="9.109375" style="22"/>
    <col min="22" max="23" width="11.44140625" style="22" bestFit="1" customWidth="1"/>
    <col min="24" max="24" width="10.109375" style="22" bestFit="1" customWidth="1"/>
    <col min="25" max="26" width="9.109375" style="22"/>
    <col min="27" max="28" width="11" style="22" bestFit="1" customWidth="1"/>
    <col min="29" max="29" width="9.6640625" style="22" bestFit="1" customWidth="1"/>
    <col min="30" max="30" width="6.44140625" style="22" bestFit="1" customWidth="1"/>
    <col min="31" max="31" width="5.88671875" style="22" customWidth="1"/>
    <col min="32" max="16384" width="9.109375" style="22"/>
  </cols>
  <sheetData>
    <row r="1" spans="1:7" x14ac:dyDescent="0.25">
      <c r="A1" s="19"/>
      <c r="B1" s="20"/>
      <c r="C1" s="20"/>
      <c r="D1" s="20"/>
      <c r="E1" s="21"/>
    </row>
    <row r="2" spans="1:7" ht="12.75" customHeight="1" x14ac:dyDescent="0.25">
      <c r="A2" s="135" t="s">
        <v>6</v>
      </c>
      <c r="B2" s="136"/>
      <c r="C2" s="136"/>
      <c r="D2" s="23"/>
      <c r="E2" s="24"/>
    </row>
    <row r="3" spans="1:7" ht="16.5" customHeight="1" x14ac:dyDescent="0.25">
      <c r="A3" s="135"/>
      <c r="B3" s="136"/>
      <c r="C3" s="136"/>
      <c r="D3" s="25"/>
      <c r="E3" s="24"/>
    </row>
    <row r="4" spans="1:7" ht="16.5" customHeight="1" x14ac:dyDescent="0.25">
      <c r="A4" s="135"/>
      <c r="B4" s="136"/>
      <c r="C4" s="136"/>
      <c r="D4" s="25"/>
      <c r="E4" s="24"/>
    </row>
    <row r="5" spans="1:7" ht="16.5" customHeight="1" x14ac:dyDescent="0.25">
      <c r="A5" s="135"/>
      <c r="B5" s="136"/>
      <c r="C5" s="136"/>
      <c r="D5" s="25"/>
      <c r="E5" s="24"/>
    </row>
    <row r="6" spans="1:7" ht="16.5" customHeight="1" thickBot="1" x14ac:dyDescent="0.3">
      <c r="A6" s="26"/>
      <c r="B6" s="25"/>
      <c r="C6" s="25"/>
      <c r="D6" s="25"/>
      <c r="E6" s="24"/>
    </row>
    <row r="7" spans="1:7" ht="24" customHeight="1" thickBot="1" x14ac:dyDescent="0.35">
      <c r="A7" s="137" t="s">
        <v>68</v>
      </c>
      <c r="B7" s="138"/>
      <c r="C7" s="138"/>
      <c r="D7" s="138"/>
      <c r="E7" s="139"/>
    </row>
    <row r="8" spans="1:7" ht="16.5" customHeight="1" thickBot="1" x14ac:dyDescent="0.3">
      <c r="A8" s="114"/>
      <c r="B8" s="25"/>
      <c r="C8" s="27"/>
      <c r="D8" s="27"/>
      <c r="E8" s="28"/>
    </row>
    <row r="9" spans="1:7" ht="16.5" customHeight="1" thickBot="1" x14ac:dyDescent="0.25">
      <c r="A9" s="29" t="s">
        <v>7</v>
      </c>
      <c r="B9" s="86">
        <v>2026</v>
      </c>
      <c r="C9" s="30"/>
      <c r="D9" s="31" t="s">
        <v>8</v>
      </c>
      <c r="E9" s="32"/>
    </row>
    <row r="10" spans="1:7" ht="16.5" customHeight="1" thickBot="1" x14ac:dyDescent="0.3">
      <c r="A10" s="33"/>
      <c r="B10" s="25"/>
      <c r="C10" s="27"/>
      <c r="D10" s="27"/>
      <c r="E10" s="28"/>
    </row>
    <row r="11" spans="1:7" ht="16.5" customHeight="1" thickBot="1" x14ac:dyDescent="0.25">
      <c r="A11" s="34" t="s">
        <v>9</v>
      </c>
      <c r="B11" s="86" t="s">
        <v>63</v>
      </c>
      <c r="C11" s="27"/>
      <c r="D11" s="31" t="s">
        <v>10</v>
      </c>
      <c r="E11" s="87">
        <v>0</v>
      </c>
    </row>
    <row r="12" spans="1:7" ht="16.5" customHeight="1" thickBot="1" x14ac:dyDescent="0.3">
      <c r="A12" s="33"/>
      <c r="B12" s="27"/>
      <c r="C12" s="27"/>
      <c r="D12" s="27"/>
      <c r="E12" s="28"/>
    </row>
    <row r="13" spans="1:7" ht="16.5" customHeight="1" thickBot="1" x14ac:dyDescent="0.35">
      <c r="A13" s="35" t="s">
        <v>11</v>
      </c>
      <c r="B13" s="140">
        <f>'Monthly Income'!B3:E3</f>
        <v>0</v>
      </c>
      <c r="C13" s="141"/>
      <c r="D13" s="141"/>
      <c r="E13" s="36"/>
    </row>
    <row r="14" spans="1:7" ht="16.5" customHeight="1" thickBot="1" x14ac:dyDescent="0.35">
      <c r="A14" s="142"/>
      <c r="B14" s="143"/>
      <c r="C14" s="143"/>
      <c r="D14" s="143"/>
      <c r="E14" s="144"/>
    </row>
    <row r="15" spans="1:7" ht="16.5" customHeight="1" thickBot="1" x14ac:dyDescent="0.3">
      <c r="A15" s="37"/>
      <c r="B15" s="38" t="s">
        <v>69</v>
      </c>
      <c r="C15" s="39"/>
      <c r="D15" s="39"/>
      <c r="E15" s="40" t="s">
        <v>70</v>
      </c>
    </row>
    <row r="16" spans="1:7" ht="16.5" customHeight="1" x14ac:dyDescent="0.3">
      <c r="A16" s="41" t="s">
        <v>12</v>
      </c>
      <c r="B16" s="88">
        <v>0</v>
      </c>
      <c r="C16" s="42"/>
      <c r="D16" s="96" t="s">
        <v>12</v>
      </c>
      <c r="E16" s="99">
        <v>0</v>
      </c>
      <c r="G16" s="85"/>
    </row>
    <row r="17" spans="1:8" ht="16.5" customHeight="1" x14ac:dyDescent="0.3">
      <c r="A17" s="41" t="s">
        <v>13</v>
      </c>
      <c r="B17" s="89">
        <v>0</v>
      </c>
      <c r="C17" s="43"/>
      <c r="D17" s="96" t="s">
        <v>13</v>
      </c>
      <c r="E17" s="100">
        <f>'Monthly Income'!N20</f>
        <v>0</v>
      </c>
      <c r="G17" s="85"/>
    </row>
    <row r="18" spans="1:8" ht="16.5" customHeight="1" x14ac:dyDescent="0.3">
      <c r="A18" s="44" t="s">
        <v>64</v>
      </c>
      <c r="B18" s="89">
        <v>0</v>
      </c>
      <c r="C18" s="43"/>
      <c r="D18" s="97" t="s">
        <v>64</v>
      </c>
      <c r="E18" s="100">
        <v>0</v>
      </c>
      <c r="G18" s="85"/>
    </row>
    <row r="19" spans="1:8" ht="15.6" x14ac:dyDescent="0.3">
      <c r="A19" s="44" t="s">
        <v>65</v>
      </c>
      <c r="B19" s="113">
        <f>IF(IF((B17*27.5%)&gt;350000,350000,(B17*27.5%))&gt;B18,B18,IF((B17*27.5%)&gt;350000,350000,(B17*27.5%)))</f>
        <v>0</v>
      </c>
      <c r="C19" s="43"/>
      <c r="D19" s="97" t="s">
        <v>65</v>
      </c>
      <c r="E19" s="112">
        <f>IF(IF((E17*27.5%)&gt;350000,350000,(E17*27.5%))&gt;E18,E18,IF((E17*27.5%)&gt;350000,350000,(E17*27.5%)))</f>
        <v>0</v>
      </c>
    </row>
    <row r="20" spans="1:8" ht="16.5" customHeight="1" x14ac:dyDescent="0.3">
      <c r="A20" s="44" t="s">
        <v>14</v>
      </c>
      <c r="B20" s="45">
        <f>B17-B19</f>
        <v>0</v>
      </c>
      <c r="C20" s="43"/>
      <c r="D20" s="97" t="s">
        <v>14</v>
      </c>
      <c r="E20" s="101">
        <f>E17-E19</f>
        <v>0</v>
      </c>
    </row>
    <row r="21" spans="1:8" ht="16.5" customHeight="1" x14ac:dyDescent="0.3">
      <c r="A21" s="41" t="s">
        <v>15</v>
      </c>
      <c r="B21" s="46">
        <f>SUM(AA34:AB40)</f>
        <v>0</v>
      </c>
      <c r="C21" s="47"/>
      <c r="D21" s="96" t="s">
        <v>15</v>
      </c>
      <c r="E21" s="102">
        <f>SUM(AA42:AB48)</f>
        <v>0</v>
      </c>
    </row>
    <row r="22" spans="1:8" ht="16.5" customHeight="1" x14ac:dyDescent="0.3">
      <c r="A22" s="48" t="s">
        <v>16</v>
      </c>
      <c r="B22" s="49">
        <f>IF(B11="&lt;65",-17235,IF(B11="65-74",-26679,IF(B11="&gt;75",-29824,0)))</f>
        <v>-17235</v>
      </c>
      <c r="C22" s="47"/>
      <c r="D22" s="95" t="s">
        <v>16</v>
      </c>
      <c r="E22" s="103">
        <f>IF(B11="&lt;65",-17235,IF(B11="65-74",-26679,IF(B11="&gt;75",-29824,0)))</f>
        <v>-17235</v>
      </c>
    </row>
    <row r="23" spans="1:8" ht="16.5" customHeight="1" x14ac:dyDescent="0.3">
      <c r="A23" s="48" t="s">
        <v>17</v>
      </c>
      <c r="B23" s="49">
        <f>IF(E11&lt;3,E11*364,((E11-2)*246)+364+364)*-12</f>
        <v>0</v>
      </c>
      <c r="C23" s="47"/>
      <c r="D23" s="95" t="s">
        <v>17</v>
      </c>
      <c r="E23" s="104">
        <f>IF(E11&lt;3,E11*364,((E11-2)*246)+364+364)*-12</f>
        <v>0</v>
      </c>
    </row>
    <row r="24" spans="1:8" ht="16.5" customHeight="1" x14ac:dyDescent="0.3">
      <c r="A24" s="48" t="s">
        <v>18</v>
      </c>
      <c r="B24" s="49">
        <v>0</v>
      </c>
      <c r="C24" s="47"/>
      <c r="D24" s="95" t="s">
        <v>18</v>
      </c>
      <c r="E24" s="105">
        <v>0</v>
      </c>
      <c r="H24" s="85"/>
    </row>
    <row r="25" spans="1:8" ht="16.5" customHeight="1" thickBot="1" x14ac:dyDescent="0.35">
      <c r="A25" s="44" t="s">
        <v>19</v>
      </c>
      <c r="B25" s="50">
        <f>(B21+B22+B23+B24)</f>
        <v>-17235</v>
      </c>
      <c r="C25" s="47"/>
      <c r="D25" s="97" t="s">
        <v>19</v>
      </c>
      <c r="E25" s="106">
        <f>E21+E22+E23+E24</f>
        <v>-17235</v>
      </c>
      <c r="F25" s="85"/>
      <c r="H25" s="85"/>
    </row>
    <row r="26" spans="1:8" ht="16.5" customHeight="1" thickTop="1" x14ac:dyDescent="0.3">
      <c r="A26" s="44"/>
      <c r="B26" s="49"/>
      <c r="C26" s="47"/>
      <c r="D26" s="95" t="s">
        <v>20</v>
      </c>
      <c r="E26" s="107">
        <f>B29</f>
        <v>0</v>
      </c>
    </row>
    <row r="27" spans="1:8" ht="16.5" customHeight="1" x14ac:dyDescent="0.3">
      <c r="A27" s="44" t="s">
        <v>21</v>
      </c>
      <c r="B27" s="51">
        <f>MAX(B25/2,0)</f>
        <v>0</v>
      </c>
      <c r="C27" s="47"/>
      <c r="D27" s="97" t="s">
        <v>22</v>
      </c>
      <c r="E27" s="108">
        <f>MAX(E25-E26,0)</f>
        <v>0</v>
      </c>
    </row>
    <row r="28" spans="1:8" ht="16.5" customHeight="1" x14ac:dyDescent="0.3">
      <c r="A28" s="44" t="s">
        <v>23</v>
      </c>
      <c r="B28" s="90">
        <f>'Monthly Income'!O11/2</f>
        <v>0</v>
      </c>
      <c r="C28" s="47"/>
      <c r="D28" s="97" t="s">
        <v>23</v>
      </c>
      <c r="E28" s="109">
        <f>'Monthly Income'!N17</f>
        <v>0</v>
      </c>
    </row>
    <row r="29" spans="1:8" ht="16.5" customHeight="1" thickBot="1" x14ac:dyDescent="0.35">
      <c r="A29" s="41" t="s">
        <v>24</v>
      </c>
      <c r="B29" s="52">
        <f>MAX(B27-B28,0)</f>
        <v>0</v>
      </c>
      <c r="C29" s="53"/>
      <c r="D29" s="96" t="s">
        <v>24</v>
      </c>
      <c r="E29" s="110">
        <f>MAX(E27-E28-E26,0)</f>
        <v>0</v>
      </c>
    </row>
    <row r="30" spans="1:8" ht="16.5" customHeight="1" thickTop="1" thickBot="1" x14ac:dyDescent="0.35">
      <c r="A30" s="54"/>
      <c r="B30" s="55"/>
      <c r="C30" s="54"/>
      <c r="D30" s="98"/>
      <c r="E30" s="54"/>
    </row>
    <row r="31" spans="1:8" ht="16.5" customHeight="1" x14ac:dyDescent="0.3">
      <c r="A31" s="56"/>
    </row>
    <row r="32" spans="1:8" ht="16.5" customHeight="1" x14ac:dyDescent="0.3"/>
    <row r="33" spans="22:28" ht="16.5" customHeight="1" x14ac:dyDescent="0.3"/>
    <row r="34" spans="22:28" ht="16.5" customHeight="1" x14ac:dyDescent="0.2">
      <c r="V34" s="57" t="s">
        <v>25</v>
      </c>
      <c r="W34" s="58">
        <v>237100</v>
      </c>
      <c r="X34" s="59">
        <v>0</v>
      </c>
      <c r="Y34" s="60" t="b">
        <f>IF(B20&lt;V35,TRUE,FALSE)</f>
        <v>1</v>
      </c>
      <c r="Z34" s="61">
        <v>0.18</v>
      </c>
      <c r="AA34" s="62">
        <f>IF(Y34=TRUE,B20*Z34,0)</f>
        <v>0</v>
      </c>
      <c r="AB34" s="59">
        <f>IF(Y34=TRUE,X34,0)</f>
        <v>0</v>
      </c>
    </row>
    <row r="35" spans="22:28" x14ac:dyDescent="0.2">
      <c r="V35" s="58">
        <f t="shared" ref="V35:V39" si="0">W34+1</f>
        <v>237101</v>
      </c>
      <c r="W35" s="58">
        <v>370500</v>
      </c>
      <c r="X35" s="63">
        <v>42678</v>
      </c>
      <c r="Y35" s="60" t="b">
        <f>AND(B20&gt;W34,B20&lt;V36)</f>
        <v>0</v>
      </c>
      <c r="Z35" s="61">
        <v>0.26</v>
      </c>
      <c r="AA35" s="62">
        <f>IF(Y35=TRUE,(B20-W34)*Z35,0)</f>
        <v>0</v>
      </c>
      <c r="AB35" s="59">
        <f>IF(Y35=TRUE,X35,0)</f>
        <v>0</v>
      </c>
    </row>
    <row r="36" spans="22:28" x14ac:dyDescent="0.2">
      <c r="V36" s="58">
        <f t="shared" si="0"/>
        <v>370501</v>
      </c>
      <c r="W36" s="58">
        <v>512800</v>
      </c>
      <c r="X36" s="63">
        <v>77362</v>
      </c>
      <c r="Y36" s="60" t="b">
        <f>AND(B20&gt;W35,B20&lt;V37)</f>
        <v>0</v>
      </c>
      <c r="Z36" s="61">
        <v>0.31</v>
      </c>
      <c r="AA36" s="62">
        <f>IF(Y36=TRUE,(B20-W35)*Z36,0)</f>
        <v>0</v>
      </c>
      <c r="AB36" s="59">
        <f t="shared" ref="AB36:AB40" si="1">IF(Y36=TRUE,X36,0)</f>
        <v>0</v>
      </c>
    </row>
    <row r="37" spans="22:28" x14ac:dyDescent="0.2">
      <c r="V37" s="58">
        <f t="shared" si="0"/>
        <v>512801</v>
      </c>
      <c r="W37" s="58">
        <v>673000</v>
      </c>
      <c r="X37" s="63">
        <v>121475</v>
      </c>
      <c r="Y37" s="60" t="b">
        <f>AND(B20&gt;W36,B20&lt;V38)</f>
        <v>0</v>
      </c>
      <c r="Z37" s="61">
        <v>0.36</v>
      </c>
      <c r="AA37" s="62">
        <f>IF(Y37=TRUE,(B20-W36)*Z37,0)</f>
        <v>0</v>
      </c>
      <c r="AB37" s="59">
        <f t="shared" si="1"/>
        <v>0</v>
      </c>
    </row>
    <row r="38" spans="22:28" x14ac:dyDescent="0.2">
      <c r="V38" s="58">
        <f t="shared" si="0"/>
        <v>673001</v>
      </c>
      <c r="W38" s="58">
        <v>857900</v>
      </c>
      <c r="X38" s="63">
        <v>179147</v>
      </c>
      <c r="Y38" s="60" t="b">
        <f>AND(B20&gt;W37,B20&lt;V39)</f>
        <v>0</v>
      </c>
      <c r="Z38" s="61">
        <v>0.39</v>
      </c>
      <c r="AA38" s="62">
        <f>IF(Y38=TRUE,(B20-W37)*Z38,0)</f>
        <v>0</v>
      </c>
      <c r="AB38" s="59">
        <f t="shared" si="1"/>
        <v>0</v>
      </c>
    </row>
    <row r="39" spans="22:28" x14ac:dyDescent="0.2">
      <c r="V39" s="58">
        <f t="shared" si="0"/>
        <v>857901</v>
      </c>
      <c r="W39" s="58">
        <v>1817000</v>
      </c>
      <c r="X39" s="63">
        <v>251258</v>
      </c>
      <c r="Y39" s="60" t="b">
        <f>AND(B20&gt;W38,B20&lt;V40)</f>
        <v>0</v>
      </c>
      <c r="Z39" s="61">
        <v>0.41</v>
      </c>
      <c r="AA39" s="62">
        <f>IF(Y39=TRUE,(B20-W38)*Z39,0)</f>
        <v>0</v>
      </c>
      <c r="AB39" s="59">
        <f t="shared" si="1"/>
        <v>0</v>
      </c>
    </row>
    <row r="40" spans="22:28" x14ac:dyDescent="0.2">
      <c r="V40" s="58">
        <f>W39+1</f>
        <v>1817001</v>
      </c>
      <c r="W40" s="64" t="s">
        <v>26</v>
      </c>
      <c r="X40" s="63">
        <v>644489</v>
      </c>
      <c r="Y40" s="60" t="b">
        <f>IF(B20&gt;W39,TRUE,FALSE)</f>
        <v>0</v>
      </c>
      <c r="Z40" s="61">
        <v>0.45</v>
      </c>
      <c r="AA40" s="62">
        <f>IF(Y40=TRUE,(B20-W39)*Z40,0)</f>
        <v>0</v>
      </c>
      <c r="AB40" s="59">
        <f t="shared" si="1"/>
        <v>0</v>
      </c>
    </row>
    <row r="42" spans="22:28" x14ac:dyDescent="0.2">
      <c r="V42" s="57" t="s">
        <v>25</v>
      </c>
      <c r="W42" s="58">
        <v>237100</v>
      </c>
      <c r="X42" s="59">
        <v>0</v>
      </c>
      <c r="Y42" s="60" t="b">
        <f>IF(E20&lt;V43,TRUE,FALSE)</f>
        <v>1</v>
      </c>
      <c r="Z42" s="61">
        <v>0.18</v>
      </c>
      <c r="AA42" s="62">
        <f>IF(Y42=TRUE,E20*Z42,0)</f>
        <v>0</v>
      </c>
      <c r="AB42" s="59">
        <f>IF(Y42=TRUE,X42,0)</f>
        <v>0</v>
      </c>
    </row>
    <row r="43" spans="22:28" x14ac:dyDescent="0.2">
      <c r="V43" s="58">
        <f t="shared" ref="V43:V47" si="2">W42+1</f>
        <v>237101</v>
      </c>
      <c r="W43" s="58">
        <v>370500</v>
      </c>
      <c r="X43" s="63">
        <v>42678</v>
      </c>
      <c r="Y43" s="60" t="b">
        <f>AND(E20&gt;W42,E20&lt;V44)</f>
        <v>0</v>
      </c>
      <c r="Z43" s="61">
        <v>0.26</v>
      </c>
      <c r="AA43" s="62">
        <f>IF(Y43=TRUE,(E20-W42)*Z43,0)</f>
        <v>0</v>
      </c>
      <c r="AB43" s="59">
        <f>IF(Y43=TRUE,X43,0)</f>
        <v>0</v>
      </c>
    </row>
    <row r="44" spans="22:28" x14ac:dyDescent="0.2">
      <c r="V44" s="58">
        <f t="shared" si="2"/>
        <v>370501</v>
      </c>
      <c r="W44" s="58">
        <v>512800</v>
      </c>
      <c r="X44" s="63">
        <v>77362</v>
      </c>
      <c r="Y44" s="60" t="b">
        <f>AND(E20&gt;W43,E20&lt;V45)</f>
        <v>0</v>
      </c>
      <c r="Z44" s="61">
        <v>0.31</v>
      </c>
      <c r="AA44" s="62">
        <f>IF(Y44=TRUE,(E20-W43)*Z44,0)</f>
        <v>0</v>
      </c>
      <c r="AB44" s="59">
        <f t="shared" ref="AB44:AB48" si="3">IF(Y44=TRUE,X44,0)</f>
        <v>0</v>
      </c>
    </row>
    <row r="45" spans="22:28" x14ac:dyDescent="0.2">
      <c r="V45" s="58">
        <f t="shared" si="2"/>
        <v>512801</v>
      </c>
      <c r="W45" s="58">
        <v>673000</v>
      </c>
      <c r="X45" s="63">
        <v>121475</v>
      </c>
      <c r="Y45" s="60" t="b">
        <f>AND(E20&gt;W44,E20&lt;V46)</f>
        <v>0</v>
      </c>
      <c r="Z45" s="61">
        <v>0.36</v>
      </c>
      <c r="AA45" s="62">
        <f>IF(Y45=TRUE,(E20-W44)*Z45,0)</f>
        <v>0</v>
      </c>
      <c r="AB45" s="59">
        <f t="shared" si="3"/>
        <v>0</v>
      </c>
    </row>
    <row r="46" spans="22:28" x14ac:dyDescent="0.2">
      <c r="V46" s="58">
        <f t="shared" si="2"/>
        <v>673001</v>
      </c>
      <c r="W46" s="58">
        <v>857900</v>
      </c>
      <c r="X46" s="63">
        <v>179147</v>
      </c>
      <c r="Y46" s="60" t="b">
        <f>AND(E20&gt;W45,E20&lt;V47)</f>
        <v>0</v>
      </c>
      <c r="Z46" s="61">
        <v>0.39</v>
      </c>
      <c r="AA46" s="62">
        <f>IF(Y46=TRUE,(E20-W45)*Z46,0)</f>
        <v>0</v>
      </c>
      <c r="AB46" s="59">
        <f t="shared" si="3"/>
        <v>0</v>
      </c>
    </row>
    <row r="47" spans="22:28" x14ac:dyDescent="0.2">
      <c r="V47" s="58">
        <f t="shared" si="2"/>
        <v>857901</v>
      </c>
      <c r="W47" s="58">
        <v>1817000</v>
      </c>
      <c r="X47" s="63">
        <v>251258</v>
      </c>
      <c r="Y47" s="60" t="b">
        <f>AND(E20&gt;W46,E20&lt;V48)</f>
        <v>0</v>
      </c>
      <c r="Z47" s="61">
        <v>0.41</v>
      </c>
      <c r="AA47" s="62">
        <f>IF(Y47=TRUE,(E20-W46)*Z47,0)</f>
        <v>0</v>
      </c>
      <c r="AB47" s="59">
        <f t="shared" si="3"/>
        <v>0</v>
      </c>
    </row>
    <row r="48" spans="22:28" x14ac:dyDescent="0.2">
      <c r="V48" s="58">
        <f>W47+1</f>
        <v>1817001</v>
      </c>
      <c r="W48" s="64" t="s">
        <v>26</v>
      </c>
      <c r="X48" s="63">
        <v>644489</v>
      </c>
      <c r="Y48" s="60" t="b">
        <f>IF(E20&gt;W47,TRUE,FALSE)</f>
        <v>0</v>
      </c>
      <c r="Z48" s="61">
        <v>0.45</v>
      </c>
      <c r="AA48" s="62">
        <f>IF(Y48=TRUE,(E20-W47)*Z48,0)</f>
        <v>0</v>
      </c>
      <c r="AB48" s="59">
        <f t="shared" si="3"/>
        <v>0</v>
      </c>
    </row>
  </sheetData>
  <mergeCells count="4">
    <mergeCell ref="A2:C5"/>
    <mergeCell ref="A7:E7"/>
    <mergeCell ref="B13:D13"/>
    <mergeCell ref="A14:E14"/>
  </mergeCells>
  <dataValidations count="1">
    <dataValidation type="list" allowBlank="1" showInputMessage="1" showErrorMessage="1" sqref="B11" xr:uid="{8D5E9F75-1194-4C51-9640-E8D21B9872B8}">
      <formula1>"&lt;65,65-74,&gt;75"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5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705FB-7E59-4F87-A127-10A5C09D823D}">
  <sheetPr>
    <pageSetUpPr fitToPage="1"/>
  </sheetPr>
  <dimension ref="A1:AB48"/>
  <sheetViews>
    <sheetView zoomScaleNormal="100" workbookViewId="0">
      <selection activeCell="I14" sqref="I14"/>
    </sheetView>
  </sheetViews>
  <sheetFormatPr defaultColWidth="9.109375" defaultRowHeight="13.2" x14ac:dyDescent="0.3"/>
  <cols>
    <col min="1" max="1" width="38.33203125" style="22" bestFit="1" customWidth="1"/>
    <col min="2" max="2" width="26.44140625" style="22" customWidth="1"/>
    <col min="3" max="3" width="3.44140625" style="22" customWidth="1"/>
    <col min="4" max="4" width="40.44140625" style="22" customWidth="1"/>
    <col min="5" max="5" width="26.44140625" style="22" customWidth="1"/>
    <col min="6" max="6" width="12.5546875" style="22" bestFit="1" customWidth="1"/>
    <col min="7" max="8" width="10.109375" style="22" bestFit="1" customWidth="1"/>
    <col min="9" max="21" width="9.109375" style="22"/>
    <col min="22" max="23" width="11.44140625" style="22" bestFit="1" customWidth="1"/>
    <col min="24" max="24" width="10.109375" style="22" bestFit="1" customWidth="1"/>
    <col min="25" max="26" width="9.109375" style="22"/>
    <col min="27" max="28" width="11" style="22" bestFit="1" customWidth="1"/>
    <col min="29" max="29" width="9.6640625" style="22" bestFit="1" customWidth="1"/>
    <col min="30" max="30" width="6.44140625" style="22" bestFit="1" customWidth="1"/>
    <col min="31" max="31" width="5.88671875" style="22" customWidth="1"/>
    <col min="32" max="16384" width="9.109375" style="22"/>
  </cols>
  <sheetData>
    <row r="1" spans="1:7" x14ac:dyDescent="0.25">
      <c r="A1" s="19"/>
      <c r="B1" s="20"/>
      <c r="C1" s="20"/>
      <c r="D1" s="20"/>
      <c r="E1" s="21"/>
    </row>
    <row r="2" spans="1:7" ht="12.75" customHeight="1" x14ac:dyDescent="0.25">
      <c r="A2" s="135" t="s">
        <v>6</v>
      </c>
      <c r="B2" s="136"/>
      <c r="C2" s="136"/>
      <c r="D2" s="23"/>
      <c r="E2" s="24"/>
    </row>
    <row r="3" spans="1:7" ht="16.5" customHeight="1" x14ac:dyDescent="0.25">
      <c r="A3" s="135"/>
      <c r="B3" s="136"/>
      <c r="C3" s="136"/>
      <c r="D3" s="25"/>
      <c r="E3" s="24"/>
    </row>
    <row r="4" spans="1:7" ht="16.5" customHeight="1" x14ac:dyDescent="0.25">
      <c r="A4" s="135"/>
      <c r="B4" s="136"/>
      <c r="C4" s="136"/>
      <c r="D4" s="25"/>
      <c r="E4" s="24"/>
    </row>
    <row r="5" spans="1:7" ht="16.5" customHeight="1" x14ac:dyDescent="0.25">
      <c r="A5" s="135"/>
      <c r="B5" s="136"/>
      <c r="C5" s="136"/>
      <c r="D5" s="25"/>
      <c r="E5" s="24"/>
    </row>
    <row r="6" spans="1:7" ht="16.5" customHeight="1" thickBot="1" x14ac:dyDescent="0.3">
      <c r="A6" s="26"/>
      <c r="B6" s="25"/>
      <c r="C6" s="25"/>
      <c r="D6" s="25"/>
      <c r="E6" s="24"/>
    </row>
    <row r="7" spans="1:7" ht="24" customHeight="1" thickBot="1" x14ac:dyDescent="0.35">
      <c r="A7" s="137" t="s">
        <v>68</v>
      </c>
      <c r="B7" s="138"/>
      <c r="C7" s="138"/>
      <c r="D7" s="138"/>
      <c r="E7" s="139"/>
    </row>
    <row r="8" spans="1:7" ht="16.5" customHeight="1" thickBot="1" x14ac:dyDescent="0.3">
      <c r="A8" s="114"/>
      <c r="B8" s="25"/>
      <c r="C8" s="27"/>
      <c r="D8" s="27"/>
      <c r="E8" s="28"/>
    </row>
    <row r="9" spans="1:7" ht="16.5" customHeight="1" thickBot="1" x14ac:dyDescent="0.25">
      <c r="A9" s="29" t="s">
        <v>7</v>
      </c>
      <c r="B9" s="86">
        <v>2026</v>
      </c>
      <c r="C9" s="30"/>
      <c r="D9" s="31" t="s">
        <v>8</v>
      </c>
      <c r="E9" s="32"/>
    </row>
    <row r="10" spans="1:7" ht="16.5" customHeight="1" thickBot="1" x14ac:dyDescent="0.3">
      <c r="A10" s="33"/>
      <c r="B10" s="25"/>
      <c r="C10" s="27"/>
      <c r="D10" s="27"/>
      <c r="E10" s="28"/>
    </row>
    <row r="11" spans="1:7" ht="16.5" customHeight="1" thickBot="1" x14ac:dyDescent="0.25">
      <c r="A11" s="34" t="s">
        <v>9</v>
      </c>
      <c r="B11" s="86" t="s">
        <v>63</v>
      </c>
      <c r="C11" s="27"/>
      <c r="D11" s="31" t="s">
        <v>10</v>
      </c>
      <c r="E11" s="87">
        <v>0</v>
      </c>
    </row>
    <row r="12" spans="1:7" ht="16.5" customHeight="1" thickBot="1" x14ac:dyDescent="0.3">
      <c r="A12" s="33"/>
      <c r="B12" s="27"/>
      <c r="C12" s="27"/>
      <c r="D12" s="27"/>
      <c r="E12" s="28"/>
    </row>
    <row r="13" spans="1:7" ht="16.5" customHeight="1" thickBot="1" x14ac:dyDescent="0.35">
      <c r="A13" s="35" t="s">
        <v>11</v>
      </c>
      <c r="B13" s="140">
        <f>'Monthly Income'!B3:E3</f>
        <v>0</v>
      </c>
      <c r="C13" s="141"/>
      <c r="D13" s="141"/>
      <c r="E13" s="36"/>
    </row>
    <row r="14" spans="1:7" ht="16.5" customHeight="1" thickBot="1" x14ac:dyDescent="0.35">
      <c r="A14" s="142"/>
      <c r="B14" s="143"/>
      <c r="C14" s="143"/>
      <c r="D14" s="143"/>
      <c r="E14" s="144"/>
    </row>
    <row r="15" spans="1:7" ht="16.5" customHeight="1" thickBot="1" x14ac:dyDescent="0.3">
      <c r="A15" s="37"/>
      <c r="B15" s="38" t="s">
        <v>69</v>
      </c>
      <c r="C15" s="39"/>
      <c r="D15" s="39"/>
      <c r="E15" s="40" t="s">
        <v>70</v>
      </c>
    </row>
    <row r="16" spans="1:7" ht="16.5" customHeight="1" x14ac:dyDescent="0.3">
      <c r="A16" s="41" t="s">
        <v>12</v>
      </c>
      <c r="B16" s="88">
        <v>0</v>
      </c>
      <c r="C16" s="42"/>
      <c r="D16" s="96" t="s">
        <v>12</v>
      </c>
      <c r="E16" s="99">
        <v>0</v>
      </c>
      <c r="F16" s="116"/>
      <c r="G16" s="85"/>
    </row>
    <row r="17" spans="1:12" ht="16.5" customHeight="1" x14ac:dyDescent="0.3">
      <c r="A17" s="41" t="s">
        <v>13</v>
      </c>
      <c r="B17" s="89">
        <v>0</v>
      </c>
      <c r="C17" s="43"/>
      <c r="D17" s="96" t="s">
        <v>13</v>
      </c>
      <c r="E17" s="100">
        <v>0</v>
      </c>
      <c r="G17" s="85"/>
    </row>
    <row r="18" spans="1:12" ht="16.5" customHeight="1" x14ac:dyDescent="0.3">
      <c r="A18" s="44" t="s">
        <v>64</v>
      </c>
      <c r="B18" s="89">
        <v>0</v>
      </c>
      <c r="C18" s="43"/>
      <c r="D18" s="97" t="s">
        <v>64</v>
      </c>
      <c r="E18" s="100">
        <v>0</v>
      </c>
      <c r="G18" s="85"/>
      <c r="L18" s="115"/>
    </row>
    <row r="19" spans="1:12" ht="15.6" x14ac:dyDescent="0.3">
      <c r="A19" s="44" t="s">
        <v>65</v>
      </c>
      <c r="B19" s="113">
        <f>IF(IF((B17*27.5%)&gt;350000,350000,(B17*27.5%))&gt;B18,B18,IF((B17*27.5%)&gt;350000,350000,(B17*27.5%)))</f>
        <v>0</v>
      </c>
      <c r="C19" s="43"/>
      <c r="D19" s="97" t="s">
        <v>65</v>
      </c>
      <c r="E19" s="112">
        <f>IF(IF((E17*27.5%)&gt;350000,350000,(E17*27.5%))&gt;E18,E18,IF((E17*27.5%)&gt;350000,350000,(E17*27.5%)))</f>
        <v>0</v>
      </c>
    </row>
    <row r="20" spans="1:12" ht="16.5" customHeight="1" x14ac:dyDescent="0.3">
      <c r="A20" s="44" t="s">
        <v>14</v>
      </c>
      <c r="B20" s="45">
        <f>B17-B19</f>
        <v>0</v>
      </c>
      <c r="C20" s="43"/>
      <c r="D20" s="97" t="s">
        <v>14</v>
      </c>
      <c r="E20" s="101">
        <f>E17-E19</f>
        <v>0</v>
      </c>
    </row>
    <row r="21" spans="1:12" ht="16.5" customHeight="1" x14ac:dyDescent="0.3">
      <c r="A21" s="41" t="s">
        <v>15</v>
      </c>
      <c r="B21" s="46">
        <f>SUM(AA34:AB40)</f>
        <v>0</v>
      </c>
      <c r="C21" s="47"/>
      <c r="D21" s="96" t="s">
        <v>15</v>
      </c>
      <c r="E21" s="102">
        <f>SUM(AA42:AB48)</f>
        <v>0</v>
      </c>
    </row>
    <row r="22" spans="1:12" ht="16.5" customHeight="1" x14ac:dyDescent="0.3">
      <c r="A22" s="48" t="s">
        <v>16</v>
      </c>
      <c r="B22" s="49">
        <f>IF(B11="&lt;65",-17235,IF(B11="65-74",-26679,IF(B11="&gt;75",-29824,0)))</f>
        <v>-17235</v>
      </c>
      <c r="C22" s="47"/>
      <c r="D22" s="95" t="s">
        <v>16</v>
      </c>
      <c r="E22" s="103">
        <f>IF(B11="&lt;65",-17235,IF(B11="65-74",-26679,IF(B11="&gt;75",-29824,0)))</f>
        <v>-17235</v>
      </c>
    </row>
    <row r="23" spans="1:12" ht="16.5" customHeight="1" x14ac:dyDescent="0.3">
      <c r="A23" s="48" t="s">
        <v>17</v>
      </c>
      <c r="B23" s="49">
        <f>IF(E11&lt;3,E11*364,((E11-2)*246)+364+364)*-12</f>
        <v>0</v>
      </c>
      <c r="C23" s="47"/>
      <c r="D23" s="95" t="s">
        <v>17</v>
      </c>
      <c r="E23" s="104">
        <f>IF(E11&lt;3,E11*364,((E11-2)*246)+364+364)*-12</f>
        <v>0</v>
      </c>
    </row>
    <row r="24" spans="1:12" ht="16.5" customHeight="1" x14ac:dyDescent="0.3">
      <c r="A24" s="48" t="s">
        <v>18</v>
      </c>
      <c r="B24" s="49">
        <v>0</v>
      </c>
      <c r="C24" s="47"/>
      <c r="D24" s="95" t="s">
        <v>18</v>
      </c>
      <c r="E24" s="105">
        <v>0</v>
      </c>
      <c r="H24" s="85"/>
    </row>
    <row r="25" spans="1:12" ht="16.5" customHeight="1" thickBot="1" x14ac:dyDescent="0.35">
      <c r="A25" s="44" t="s">
        <v>19</v>
      </c>
      <c r="B25" s="50">
        <f>(B21+B22+B23+B24)</f>
        <v>-17235</v>
      </c>
      <c r="C25" s="47"/>
      <c r="D25" s="97" t="s">
        <v>19</v>
      </c>
      <c r="E25" s="106">
        <f>E21+E22+E23+E24</f>
        <v>-17235</v>
      </c>
      <c r="F25" s="85"/>
      <c r="H25" s="85"/>
    </row>
    <row r="26" spans="1:12" ht="16.5" customHeight="1" thickTop="1" x14ac:dyDescent="0.3">
      <c r="A26" s="44"/>
      <c r="B26" s="49"/>
      <c r="C26" s="47"/>
      <c r="D26" s="95" t="s">
        <v>20</v>
      </c>
      <c r="E26" s="107">
        <f>B29</f>
        <v>0</v>
      </c>
    </row>
    <row r="27" spans="1:12" ht="16.5" customHeight="1" x14ac:dyDescent="0.3">
      <c r="A27" s="44" t="s">
        <v>21</v>
      </c>
      <c r="B27" s="51">
        <f>MAX(B25/2,0)</f>
        <v>0</v>
      </c>
      <c r="C27" s="47"/>
      <c r="D27" s="97" t="s">
        <v>22</v>
      </c>
      <c r="E27" s="108">
        <f>MAX(E25-E26,0)</f>
        <v>0</v>
      </c>
      <c r="F27" s="85"/>
    </row>
    <row r="28" spans="1:12" ht="16.5" customHeight="1" x14ac:dyDescent="0.3">
      <c r="A28" s="44" t="s">
        <v>23</v>
      </c>
      <c r="B28" s="90">
        <f>'Monthly Income'!O11/2</f>
        <v>0</v>
      </c>
      <c r="C28" s="47"/>
      <c r="D28" s="97" t="s">
        <v>23</v>
      </c>
      <c r="E28" s="109">
        <f>'Monthly Income'!N17</f>
        <v>0</v>
      </c>
    </row>
    <row r="29" spans="1:12" ht="16.5" customHeight="1" thickBot="1" x14ac:dyDescent="0.35">
      <c r="A29" s="41" t="s">
        <v>24</v>
      </c>
      <c r="B29" s="52">
        <f>MAX(B27-B28,0)</f>
        <v>0</v>
      </c>
      <c r="C29" s="53"/>
      <c r="D29" s="96" t="s">
        <v>24</v>
      </c>
      <c r="E29" s="110">
        <f>MAX(E27-E28-E26,0)</f>
        <v>0</v>
      </c>
      <c r="F29" s="85"/>
      <c r="G29" s="85"/>
    </row>
    <row r="30" spans="1:12" ht="16.5" customHeight="1" thickTop="1" thickBot="1" x14ac:dyDescent="0.35">
      <c r="A30" s="54"/>
      <c r="B30" s="55"/>
      <c r="C30" s="54"/>
      <c r="D30" s="98"/>
      <c r="E30" s="54"/>
    </row>
    <row r="31" spans="1:12" ht="16.5" customHeight="1" x14ac:dyDescent="0.3">
      <c r="A31" s="56"/>
    </row>
    <row r="32" spans="1:12" ht="16.5" customHeight="1" x14ac:dyDescent="0.3"/>
    <row r="33" spans="22:28" ht="16.5" customHeight="1" x14ac:dyDescent="0.3"/>
    <row r="34" spans="22:28" ht="16.5" customHeight="1" x14ac:dyDescent="0.2">
      <c r="V34" s="57" t="s">
        <v>25</v>
      </c>
      <c r="W34" s="58">
        <v>237100</v>
      </c>
      <c r="X34" s="59">
        <v>0</v>
      </c>
      <c r="Y34" s="60" t="b">
        <f>IF(B20&lt;V35,TRUE,FALSE)</f>
        <v>1</v>
      </c>
      <c r="Z34" s="61">
        <v>0.18</v>
      </c>
      <c r="AA34" s="62">
        <f>IF(Y34=TRUE,B20*Z34,0)</f>
        <v>0</v>
      </c>
      <c r="AB34" s="59">
        <f>IF(Y34=TRUE,X34,0)</f>
        <v>0</v>
      </c>
    </row>
    <row r="35" spans="22:28" x14ac:dyDescent="0.2">
      <c r="V35" s="58">
        <f t="shared" ref="V35:V39" si="0">W34+1</f>
        <v>237101</v>
      </c>
      <c r="W35" s="58">
        <v>370500</v>
      </c>
      <c r="X35" s="63">
        <v>42678</v>
      </c>
      <c r="Y35" s="60" t="b">
        <f>AND(B20&gt;W34,B20&lt;V36)</f>
        <v>0</v>
      </c>
      <c r="Z35" s="61">
        <v>0.26</v>
      </c>
      <c r="AA35" s="62">
        <f>IF(Y35=TRUE,(B20-W34)*Z35,0)</f>
        <v>0</v>
      </c>
      <c r="AB35" s="59">
        <f>IF(Y35=TRUE,X35,0)</f>
        <v>0</v>
      </c>
    </row>
    <row r="36" spans="22:28" x14ac:dyDescent="0.2">
      <c r="V36" s="58">
        <f t="shared" si="0"/>
        <v>370501</v>
      </c>
      <c r="W36" s="58">
        <v>512800</v>
      </c>
      <c r="X36" s="63">
        <v>77362</v>
      </c>
      <c r="Y36" s="60" t="b">
        <f>AND(B20&gt;W35,B20&lt;V37)</f>
        <v>0</v>
      </c>
      <c r="Z36" s="61">
        <v>0.31</v>
      </c>
      <c r="AA36" s="62">
        <f>IF(Y36=TRUE,(B20-W35)*Z36,0)</f>
        <v>0</v>
      </c>
      <c r="AB36" s="59">
        <f t="shared" ref="AB36:AB40" si="1">IF(Y36=TRUE,X36,0)</f>
        <v>0</v>
      </c>
    </row>
    <row r="37" spans="22:28" x14ac:dyDescent="0.2">
      <c r="V37" s="58">
        <f t="shared" si="0"/>
        <v>512801</v>
      </c>
      <c r="W37" s="58">
        <v>673000</v>
      </c>
      <c r="X37" s="63">
        <v>121475</v>
      </c>
      <c r="Y37" s="60" t="b">
        <f>AND(B20&gt;W36,B20&lt;V38)</f>
        <v>0</v>
      </c>
      <c r="Z37" s="61">
        <v>0.36</v>
      </c>
      <c r="AA37" s="62">
        <f>IF(Y37=TRUE,(B20-W36)*Z37,0)</f>
        <v>0</v>
      </c>
      <c r="AB37" s="59">
        <f t="shared" si="1"/>
        <v>0</v>
      </c>
    </row>
    <row r="38" spans="22:28" x14ac:dyDescent="0.2">
      <c r="V38" s="58">
        <f t="shared" si="0"/>
        <v>673001</v>
      </c>
      <c r="W38" s="58">
        <v>857900</v>
      </c>
      <c r="X38" s="63">
        <v>179147</v>
      </c>
      <c r="Y38" s="60" t="b">
        <f>AND(B20&gt;W37,B20&lt;V39)</f>
        <v>0</v>
      </c>
      <c r="Z38" s="61">
        <v>0.39</v>
      </c>
      <c r="AA38" s="62">
        <f>IF(Y38=TRUE,(B20-W37)*Z38,0)</f>
        <v>0</v>
      </c>
      <c r="AB38" s="59">
        <f t="shared" si="1"/>
        <v>0</v>
      </c>
    </row>
    <row r="39" spans="22:28" x14ac:dyDescent="0.2">
      <c r="V39" s="58">
        <f t="shared" si="0"/>
        <v>857901</v>
      </c>
      <c r="W39" s="58">
        <v>1817000</v>
      </c>
      <c r="X39" s="63">
        <v>251258</v>
      </c>
      <c r="Y39" s="60" t="b">
        <f>AND(B20&gt;W38,B20&lt;V40)</f>
        <v>0</v>
      </c>
      <c r="Z39" s="61">
        <v>0.41</v>
      </c>
      <c r="AA39" s="62">
        <f>IF(Y39=TRUE,(B20-W38)*Z39,0)</f>
        <v>0</v>
      </c>
      <c r="AB39" s="59">
        <f t="shared" si="1"/>
        <v>0</v>
      </c>
    </row>
    <row r="40" spans="22:28" x14ac:dyDescent="0.2">
      <c r="V40" s="58">
        <f>W39+1</f>
        <v>1817001</v>
      </c>
      <c r="W40" s="64" t="s">
        <v>26</v>
      </c>
      <c r="X40" s="63">
        <v>644489</v>
      </c>
      <c r="Y40" s="60" t="b">
        <f>IF(B20&gt;W39,TRUE,FALSE)</f>
        <v>0</v>
      </c>
      <c r="Z40" s="61">
        <v>0.45</v>
      </c>
      <c r="AA40" s="62">
        <f>IF(Y40=TRUE,(B20-W39)*Z40,0)</f>
        <v>0</v>
      </c>
      <c r="AB40" s="59">
        <f t="shared" si="1"/>
        <v>0</v>
      </c>
    </row>
    <row r="42" spans="22:28" x14ac:dyDescent="0.2">
      <c r="V42" s="57" t="s">
        <v>25</v>
      </c>
      <c r="W42" s="58">
        <v>237100</v>
      </c>
      <c r="X42" s="59">
        <v>0</v>
      </c>
      <c r="Y42" s="60" t="b">
        <f>IF(E20&lt;V43,TRUE,FALSE)</f>
        <v>1</v>
      </c>
      <c r="Z42" s="61">
        <v>0.18</v>
      </c>
      <c r="AA42" s="62">
        <f>IF(Y42=TRUE,E20*Z42,0)</f>
        <v>0</v>
      </c>
      <c r="AB42" s="59">
        <f>IF(Y42=TRUE,X42,0)</f>
        <v>0</v>
      </c>
    </row>
    <row r="43" spans="22:28" x14ac:dyDescent="0.2">
      <c r="V43" s="58">
        <f t="shared" ref="V43:V47" si="2">W42+1</f>
        <v>237101</v>
      </c>
      <c r="W43" s="58">
        <v>370500</v>
      </c>
      <c r="X43" s="63">
        <v>42678</v>
      </c>
      <c r="Y43" s="60" t="b">
        <f>AND(E20&gt;W42,E20&lt;V44)</f>
        <v>0</v>
      </c>
      <c r="Z43" s="61">
        <v>0.26</v>
      </c>
      <c r="AA43" s="62">
        <f>IF(Y43=TRUE,(E20-W42)*Z43,0)</f>
        <v>0</v>
      </c>
      <c r="AB43" s="59">
        <f>IF(Y43=TRUE,X43,0)</f>
        <v>0</v>
      </c>
    </row>
    <row r="44" spans="22:28" x14ac:dyDescent="0.2">
      <c r="V44" s="58">
        <f t="shared" si="2"/>
        <v>370501</v>
      </c>
      <c r="W44" s="58">
        <v>512800</v>
      </c>
      <c r="X44" s="63">
        <v>77362</v>
      </c>
      <c r="Y44" s="60" t="b">
        <f>AND(E20&gt;W43,E20&lt;V45)</f>
        <v>0</v>
      </c>
      <c r="Z44" s="61">
        <v>0.31</v>
      </c>
      <c r="AA44" s="62">
        <f>IF(Y44=TRUE,(E20-W43)*Z44,0)</f>
        <v>0</v>
      </c>
      <c r="AB44" s="59">
        <f t="shared" ref="AB44:AB48" si="3">IF(Y44=TRUE,X44,0)</f>
        <v>0</v>
      </c>
    </row>
    <row r="45" spans="22:28" x14ac:dyDescent="0.2">
      <c r="V45" s="58">
        <f t="shared" si="2"/>
        <v>512801</v>
      </c>
      <c r="W45" s="58">
        <v>673000</v>
      </c>
      <c r="X45" s="63">
        <v>121475</v>
      </c>
      <c r="Y45" s="60" t="b">
        <f>AND(E20&gt;W44,E20&lt;V46)</f>
        <v>0</v>
      </c>
      <c r="Z45" s="61">
        <v>0.36</v>
      </c>
      <c r="AA45" s="62">
        <f>IF(Y45=TRUE,(E20-W44)*Z45,0)</f>
        <v>0</v>
      </c>
      <c r="AB45" s="59">
        <f t="shared" si="3"/>
        <v>0</v>
      </c>
    </row>
    <row r="46" spans="22:28" x14ac:dyDescent="0.2">
      <c r="V46" s="58">
        <f t="shared" si="2"/>
        <v>673001</v>
      </c>
      <c r="W46" s="58">
        <v>857900</v>
      </c>
      <c r="X46" s="63">
        <v>179147</v>
      </c>
      <c r="Y46" s="60" t="b">
        <f>AND(E20&gt;W45,E20&lt;V47)</f>
        <v>0</v>
      </c>
      <c r="Z46" s="61">
        <v>0.39</v>
      </c>
      <c r="AA46" s="62">
        <f>IF(Y46=TRUE,(E20-W45)*Z46,0)</f>
        <v>0</v>
      </c>
      <c r="AB46" s="59">
        <f t="shared" si="3"/>
        <v>0</v>
      </c>
    </row>
    <row r="47" spans="22:28" x14ac:dyDescent="0.2">
      <c r="V47" s="58">
        <f t="shared" si="2"/>
        <v>857901</v>
      </c>
      <c r="W47" s="58">
        <v>1817000</v>
      </c>
      <c r="X47" s="63">
        <v>251258</v>
      </c>
      <c r="Y47" s="60" t="b">
        <f>AND(E20&gt;W46,E20&lt;V48)</f>
        <v>0</v>
      </c>
      <c r="Z47" s="61">
        <v>0.41</v>
      </c>
      <c r="AA47" s="62">
        <f>IF(Y47=TRUE,(E20-W46)*Z47,0)</f>
        <v>0</v>
      </c>
      <c r="AB47" s="59">
        <f t="shared" si="3"/>
        <v>0</v>
      </c>
    </row>
    <row r="48" spans="22:28" x14ac:dyDescent="0.2">
      <c r="V48" s="58">
        <f>W47+1</f>
        <v>1817001</v>
      </c>
      <c r="W48" s="64" t="s">
        <v>26</v>
      </c>
      <c r="X48" s="63">
        <v>644489</v>
      </c>
      <c r="Y48" s="60" t="b">
        <f>IF(E20&gt;W47,TRUE,FALSE)</f>
        <v>0</v>
      </c>
      <c r="Z48" s="61">
        <v>0.45</v>
      </c>
      <c r="AA48" s="62">
        <f>IF(Y48=TRUE,(E20-W47)*Z48,0)</f>
        <v>0</v>
      </c>
      <c r="AB48" s="59">
        <f t="shared" si="3"/>
        <v>0</v>
      </c>
    </row>
  </sheetData>
  <mergeCells count="4">
    <mergeCell ref="A2:C5"/>
    <mergeCell ref="A7:E7"/>
    <mergeCell ref="B13:D13"/>
    <mergeCell ref="A14:E14"/>
  </mergeCells>
  <dataValidations count="1">
    <dataValidation type="list" allowBlank="1" showInputMessage="1" showErrorMessage="1" sqref="B11" xr:uid="{1F692333-2EE2-4B77-A511-8AC416159A87}">
      <formula1>"&lt;65,65-74,&gt;75"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5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9FDB9330C07D4281786873DB6DB1EA" ma:contentTypeVersion="13" ma:contentTypeDescription="Create a new document." ma:contentTypeScope="" ma:versionID="67239534edb934493a15e60afa6e0781">
  <xsd:schema xmlns:xsd="http://www.w3.org/2001/XMLSchema" xmlns:xs="http://www.w3.org/2001/XMLSchema" xmlns:p="http://schemas.microsoft.com/office/2006/metadata/properties" xmlns:ns3="e3e366eb-145b-452c-ac72-66c1b654c4c5" xmlns:ns4="4fc4b8cf-605c-4986-8edc-55b4f41f8150" targetNamespace="http://schemas.microsoft.com/office/2006/metadata/properties" ma:root="true" ma:fieldsID="28254ab8a901cd691888cbc1a01edb35" ns3:_="" ns4:_="">
    <xsd:import namespace="e3e366eb-145b-452c-ac72-66c1b654c4c5"/>
    <xsd:import namespace="4fc4b8cf-605c-4986-8edc-55b4f41f81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6eb-145b-452c-ac72-66c1b654c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4b8cf-605c-4986-8edc-55b4f41f81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62B415-5AE6-4B5E-B62C-14708E7FAF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e366eb-145b-452c-ac72-66c1b654c4c5"/>
    <ds:schemaRef ds:uri="4fc4b8cf-605c-4986-8edc-55b4f41f81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65BC86-40CC-4260-BCF7-2B2CDDC084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30D83B-B24D-4FA4-A0A8-208BAB7AA3A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 Income</vt:lpstr>
      <vt:lpstr>Actual Expenditure</vt:lpstr>
      <vt:lpstr>TaxCalculations</vt:lpstr>
      <vt:lpstr>TaxCalculations Totals Only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HPG6</dc:creator>
  <cp:lastModifiedBy>TaxAssist</cp:lastModifiedBy>
  <cp:lastPrinted>2020-08-24T19:25:57Z</cp:lastPrinted>
  <dcterms:created xsi:type="dcterms:W3CDTF">2014-11-04T08:23:03Z</dcterms:created>
  <dcterms:modified xsi:type="dcterms:W3CDTF">2025-08-18T10:48:42Z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0x010100319FDB9330C07D4281786873DB6DB1EA</vt:lpwstr>
  </property>
</Properties>
</file>